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71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инфор.'!$A$1:$N$34</definedName>
    <definedName name="_xlnm.Print_Area" localSheetId="1">'2 Показат. кач. передача'!$A$1:$T$49</definedName>
    <definedName name="_xlnm.Print_Area" localSheetId="2">'3 Показатели кач. тех. прис.'!$A$1:$T$27</definedName>
    <definedName name="_xlnm.Print_Area" localSheetId="3">'4 Качество обслуживания'!$A$1:$AD$69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потребителей из расчета объектов по адресно</t>
        </r>
      </text>
    </comment>
    <comment ref="A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исходя из установленных счетчиков</t>
        </r>
      </text>
    </comment>
  </commentList>
</comments>
</file>

<file path=xl/sharedStrings.xml><?xml version="1.0" encoding="utf-8"?>
<sst xmlns="http://schemas.openxmlformats.org/spreadsheetml/2006/main" count="472" uniqueCount="264">
  <si>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</si>
  <si>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</si>
  <si>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</si>
  <si>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</si>
  <si>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</si>
  <si>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</si>
  <si>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</si>
  <si>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</si>
  <si>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</si>
  <si>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</si>
  <si>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</si>
  <si>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</si>
  <si>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</si>
  <si>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</si>
  <si>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</si>
  <si>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</si>
  <si>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</si>
  <si>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</si>
  <si>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</si>
  <si>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</si>
  <si>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</si>
  <si>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</si>
  <si>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</si>
  <si>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</si>
  <si>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</si>
  <si>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</si>
  <si>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</si>
  <si>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</si>
  <si>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</si>
  <si>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</si>
  <si>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</si>
  <si>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</si>
  <si>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</si>
  <si>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</si>
  <si>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</si>
  <si>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</si>
  <si>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</si>
  <si>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</si>
  <si>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</si>
  <si>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</si>
  <si>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</si>
  <si>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</si>
  <si>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</si>
  <si>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</si>
  <si>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</si>
  <si>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</si>
  <si>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</si>
  <si>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</si>
  <si>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</si>
  <si>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</si>
  <si>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</si>
  <si>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</si>
  <si>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</si>
  <si>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Тип линии</t>
  </si>
  <si>
    <t>Да</t>
  </si>
  <si>
    <t>Нет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</si>
  <si>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</si>
  <si>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</si>
  <si>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</si>
  <si>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</si>
  <si>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</si>
  <si>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</si>
  <si>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</si>
  <si>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</si>
  <si>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</si>
  <si>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</si>
  <si>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</si>
  <si>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</si>
  <si>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</si>
  <si>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</si>
  <si>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</si>
  <si>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</si>
  <si>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</si>
  <si>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</si>
  <si>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</si>
  <si>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</si>
  <si>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</si>
  <si>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</si>
  <si>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</si>
  <si>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</si>
  <si>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</si>
  <si>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</si>
  <si>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</si>
  <si>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</si>
  <si>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</si>
  <si>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</si>
  <si>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</si>
  <si>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</si>
  <si>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</si>
  <si>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</si>
  <si>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</si>
  <si>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</si>
  <si>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</si>
  <si>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</si>
  <si>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</si>
  <si>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</si>
  <si>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</si>
  <si>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</si>
  <si>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</si>
  <si>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</si>
  <si>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</si>
  <si>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</si>
  <si>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</si>
  <si>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</si>
  <si>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</si>
  <si>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</si>
  <si>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</si>
  <si>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</si>
  <si>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</si>
  <si>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</si>
  <si>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</si>
  <si>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</si>
  <si>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</si>
  <si>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</si>
  <si>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</si>
  <si>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</si>
  <si>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</si>
  <si>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</si>
  <si>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</si>
  <si>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</si>
  <si>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</si>
  <si>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</si>
  <si>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</si>
  <si>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</si>
  <si>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</si>
  <si>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</si>
  <si>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</si>
  <si>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</si>
  <si>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</si>
  <si>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</si>
  <si>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</si>
  <si>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</si>
  <si>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</si>
  <si>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</si>
  <si>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</si>
  <si>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</si>
  <si>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</si>
  <si>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</si>
  <si>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</si>
  <si>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</si>
  <si>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</si>
  <si>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</si>
  <si>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</si>
  <si>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</si>
  <si>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</si>
  <si>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</si>
  <si>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</si>
  <si>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</si>
  <si>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</si>
  <si>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</si>
  <si>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</si>
  <si>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</si>
  <si>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</si>
  <si>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</si>
  <si>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</si>
  <si>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</si>
  <si>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</si>
  <si>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</si>
  <si>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</si>
  <si>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</si>
  <si>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</si>
  <si>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</si>
  <si>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</si>
  <si>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</si>
  <si>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</si>
  <si>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</si>
  <si>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</si>
  <si>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</si>
  <si>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</si>
  <si>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</si>
  <si>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</si>
  <si>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</si>
  <si>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</si>
  <si>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</si>
  <si>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</si>
  <si>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</si>
  <si>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</si>
  <si>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</si>
  <si>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</si>
  <si>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</si>
  <si>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</si>
  <si>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</si>
  <si>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</si>
  <si>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</si>
  <si>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</si>
  <si>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</si>
  <si>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</si>
  <si>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</si>
  <si>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</si>
  <si>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</si>
  <si>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</si>
  <si>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</si>
  <si>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</si>
  <si>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</si>
  <si>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</si>
  <si>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</si>
  <si>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http://katsman-omsk.ru/centr-obsluzhivaniya-klientov/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</si>
  <si>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</si>
  <si>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</si>
  <si>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</si>
  <si>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К-во точек поставки, всего</t>
  </si>
  <si>
    <t>К-во точек поставки, оборудованных ПУ</t>
  </si>
  <si>
    <t>1. Общая информация о сетевой организации ИП Кацман В.В.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</si>
  <si>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</si>
  <si>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</si>
  <si>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</si>
  <si>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</si>
  <si>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</si>
  <si>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</si>
  <si>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</si>
  <si>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</si>
  <si>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</si>
  <si>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</si>
  <si>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</si>
  <si>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</si>
  <si>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</si>
  <si>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</si>
  <si>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</si>
  <si>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ТП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</si>
  <si>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</si>
  <si>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</si>
  <si>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</si>
  <si>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</si>
  <si>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</si>
  <si>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не фиксируется</t>
  </si>
  <si>
    <t xml:space="preserve"> +</t>
  </si>
  <si>
    <t xml:space="preserve">  +</t>
  </si>
  <si>
    <t>ИП Кацман В.В.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</si>
  <si>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</si>
  <si>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</si>
  <si>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</si>
  <si>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</si>
  <si>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</si>
  <si>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</si>
  <si>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</si>
  <si>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Способ расчета</t>
  </si>
  <si>
    <t>5</t>
  </si>
  <si>
    <t>6</t>
  </si>
  <si>
    <t>II, III</t>
  </si>
  <si>
    <t>Население и прирав., в т.ч.:</t>
  </si>
  <si>
    <t xml:space="preserve"> - ИПУ в ЧЖД</t>
  </si>
  <si>
    <t xml:space="preserve"> - ОДПУ в мжд</t>
  </si>
  <si>
    <t xml:space="preserve"> - приравненные</t>
  </si>
  <si>
    <t>г. Омск, ул. 10 лет Октября, 203, стр1, каб13</t>
  </si>
  <si>
    <t>10:00 - 16:00</t>
  </si>
  <si>
    <t>Заочная форма с использованием                          телефонной связи</t>
  </si>
  <si>
    <t>79-05-93</t>
  </si>
  <si>
    <t>2022 год (план)</t>
  </si>
  <si>
    <t>н/д</t>
  </si>
  <si>
    <t>руб., без НДС</t>
  </si>
  <si>
    <t>Необходимость строительства ТП</t>
  </si>
  <si>
    <t>По стандартизированной тарифной ставке (постоянная схема)</t>
  </si>
  <si>
    <t>79-05-93; katcman64@mail.ru</t>
  </si>
  <si>
    <t>1. Поощрение дружелюбия и коммуникабельности сотрудников ЦОК при работе с заявителем</t>
  </si>
  <si>
    <t>КЛвн</t>
  </si>
  <si>
    <t>ВЛвн</t>
  </si>
  <si>
    <t>КЛнн</t>
  </si>
  <si>
    <t>ВЛнн</t>
  </si>
  <si>
    <t>Выполненный расчет является ориентировочным, итоговый расчет будет произведен после подачи заявки на ТП при подготовке договора об осуществлении технологического присоединения.</t>
  </si>
  <si>
    <t>2023 год (план)</t>
  </si>
  <si>
    <t>3192 за 1кВт (с учетом НДС)</t>
  </si>
  <si>
    <t>1. Стоимость услуг тех. присоединения к сетям ИП Кацман В.В. определяется согласно тарифным ставкам, установленными в редакции  Приказа РЭК № 423/65 от 24.11.2022г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2023 год» Расчет окончательной стоимости определяется по формулам, указанным в Приложении №3 настоящего приказа.</t>
  </si>
  <si>
    <t>2024 год (план)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</si>
  <si>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а также динамика по отношению к году, предшествующему отчетному, заполняется в произвольной форме.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</si>
</sst>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0%"/>
    <numFmt numFmtId="180" formatCode="0.000"/>
    <numFmt numFmtId="181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textRotation="180" wrapText="1"/>
    </xf>
    <xf numFmtId="2" fontId="47" fillId="0" borderId="0" xfId="0" applyNumberFormat="1" applyFont="1" applyAlignment="1">
      <alignment horizontal="center" vertical="center" textRotation="180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6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49" fontId="47" fillId="0" borderId="0" xfId="0" applyNumberFormat="1" applyFont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49" fontId="47" fillId="0" borderId="10" xfId="0" applyNumberFormat="1" applyFont="1" applyBorder="1" applyAlignment="1">
      <alignment/>
    </xf>
    <xf numFmtId="49" fontId="47" fillId="0" borderId="14" xfId="0" applyNumberFormat="1" applyFont="1" applyBorder="1" applyAlignment="1">
      <alignment horizontal="center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wrapText="1"/>
    </xf>
    <xf numFmtId="49" fontId="47" fillId="0" borderId="13" xfId="0" applyNumberFormat="1" applyFont="1" applyBorder="1" applyAlignment="1">
      <alignment/>
    </xf>
    <xf numFmtId="49" fontId="47" fillId="0" borderId="0" xfId="0" applyNumberFormat="1" applyFont="1" applyAlignment="1">
      <alignment horizontal="center"/>
    </xf>
    <xf numFmtId="49" fontId="47" fillId="33" borderId="12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5" xfId="0" applyNumberFormat="1" applyFont="1" applyFill="1" applyBorder="1" applyAlignment="1">
      <alignment horizont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47" fillId="0" borderId="15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/>
    </xf>
    <xf numFmtId="1" fontId="47" fillId="0" borderId="18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/>
    </xf>
    <xf numFmtId="49" fontId="47" fillId="33" borderId="15" xfId="0" applyNumberFormat="1" applyFont="1" applyFill="1" applyBorder="1" applyAlignment="1">
      <alignment horizontal="center"/>
    </xf>
    <xf numFmtId="49" fontId="47" fillId="33" borderId="12" xfId="0" applyNumberFormat="1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10" xfId="0" applyFont="1" applyFill="1" applyBorder="1" applyAlignment="1">
      <alignment horizontal="center" vertical="top" wrapText="1"/>
    </xf>
    <xf numFmtId="16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justify"/>
    </xf>
    <xf numFmtId="0" fontId="48" fillId="0" borderId="10" xfId="0" applyFont="1" applyFill="1" applyBorder="1" applyAlignment="1">
      <alignment vertical="top" wrapText="1"/>
    </xf>
    <xf numFmtId="0" fontId="47" fillId="0" borderId="0" xfId="0" applyFont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49" fontId="47" fillId="0" borderId="24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8" fillId="0" borderId="15" xfId="0" applyFont="1" applyBorder="1" applyAlignment="1">
      <alignment horizont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top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28" xfId="0" applyFont="1" applyFill="1" applyBorder="1" applyAlignment="1">
      <alignment horizontal="center" vertical="top" wrapText="1"/>
    </xf>
    <xf numFmtId="0" fontId="48" fillId="34" borderId="29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/>
    </xf>
    <xf numFmtId="180" fontId="47" fillId="0" borderId="11" xfId="0" applyNumberFormat="1" applyFont="1" applyBorder="1" applyAlignment="1">
      <alignment horizontal="center"/>
    </xf>
    <xf numFmtId="180" fontId="47" fillId="0" borderId="18" xfId="0" applyNumberFormat="1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49" fontId="47" fillId="33" borderId="34" xfId="0" applyNumberFormat="1" applyFont="1" applyFill="1" applyBorder="1" applyAlignment="1">
      <alignment horizontal="center" vertical="center" wrapText="1"/>
    </xf>
    <xf numFmtId="49" fontId="47" fillId="33" borderId="35" xfId="0" applyNumberFormat="1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49" fontId="47" fillId="33" borderId="3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47" fillId="33" borderId="15" xfId="0" applyNumberFormat="1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justify" wrapText="1"/>
    </xf>
    <xf numFmtId="0" fontId="47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2" fontId="48" fillId="0" borderId="27" xfId="0" applyNumberFormat="1" applyFont="1" applyFill="1" applyBorder="1" applyAlignment="1">
      <alignment horizontal="center" vertical="center" wrapText="1"/>
    </xf>
    <xf numFmtId="2" fontId="48" fillId="0" borderId="36" xfId="0" applyNumberFormat="1" applyFont="1" applyFill="1" applyBorder="1" applyAlignment="1">
      <alignment horizontal="center" vertical="center" wrapText="1"/>
    </xf>
    <xf numFmtId="180" fontId="48" fillId="0" borderId="27" xfId="0" applyNumberFormat="1" applyFont="1" applyFill="1" applyBorder="1" applyAlignment="1">
      <alignment horizontal="center" vertical="center" wrapText="1"/>
    </xf>
    <xf numFmtId="180" fontId="48" fillId="0" borderId="36" xfId="0" applyNumberFormat="1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horizontal="left" vertical="top" wrapText="1"/>
    </xf>
    <xf numFmtId="0" fontId="48" fillId="0" borderId="36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wrapText="1"/>
    </xf>
    <xf numFmtId="178" fontId="3" fillId="0" borderId="27" xfId="0" applyNumberFormat="1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181" fontId="48" fillId="0" borderId="27" xfId="0" applyNumberFormat="1" applyFont="1" applyFill="1" applyBorder="1" applyAlignment="1">
      <alignment horizontal="center" vertical="center" wrapText="1"/>
    </xf>
    <xf numFmtId="181" fontId="48" fillId="0" borderId="36" xfId="0" applyNumberFormat="1" applyFont="1" applyFill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/>
    </xf>
    <xf numFmtId="4" fontId="48" fillId="0" borderId="25" xfId="0" applyNumberFormat="1" applyFont="1" applyBorder="1" applyAlignment="1">
      <alignment horizontal="center" vertical="center" wrapText="1"/>
    </xf>
    <xf numFmtId="4" fontId="48" fillId="0" borderId="37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top" wrapText="1"/>
    </xf>
    <xf numFmtId="0" fontId="48" fillId="34" borderId="42" xfId="0" applyFont="1" applyFill="1" applyBorder="1" applyAlignment="1">
      <alignment horizontal="center" vertical="top" wrapText="1"/>
    </xf>
    <xf numFmtId="0" fontId="48" fillId="34" borderId="43" xfId="0" applyFont="1" applyFill="1" applyBorder="1" applyAlignment="1">
      <alignment horizontal="center" vertical="top" wrapText="1"/>
    </xf>
    <xf numFmtId="4" fontId="48" fillId="0" borderId="44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8" fillId="34" borderId="31" xfId="0" applyFont="1" applyFill="1" applyBorder="1" applyAlignment="1">
      <alignment horizontal="center" vertical="top" wrapText="1"/>
    </xf>
    <xf numFmtId="0" fontId="48" fillId="34" borderId="17" xfId="0" applyFont="1" applyFill="1" applyBorder="1" applyAlignment="1">
      <alignment horizontal="center" vertical="top" wrapText="1"/>
    </xf>
    <xf numFmtId="3" fontId="48" fillId="0" borderId="17" xfId="0" applyNumberFormat="1" applyFont="1" applyBorder="1" applyAlignment="1">
      <alignment horizontal="center" vertical="center" wrapText="1"/>
    </xf>
    <xf numFmtId="0" fontId="48" fillId="34" borderId="37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48" fillId="34" borderId="45" xfId="0" applyFont="1" applyFill="1" applyBorder="1" applyAlignment="1">
      <alignment horizontal="center" vertical="top" wrapText="1"/>
    </xf>
    <xf numFmtId="0" fontId="48" fillId="34" borderId="46" xfId="0" applyFont="1" applyFill="1" applyBorder="1" applyAlignment="1">
      <alignment horizontal="center" vertical="top" wrapText="1"/>
    </xf>
    <xf numFmtId="0" fontId="48" fillId="34" borderId="47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top" wrapText="1"/>
    </xf>
    <xf numFmtId="0" fontId="48" fillId="34" borderId="48" xfId="0" applyFont="1" applyFill="1" applyBorder="1" applyAlignment="1">
      <alignment horizontal="center" vertical="top" wrapText="1"/>
    </xf>
    <xf numFmtId="0" fontId="48" fillId="34" borderId="36" xfId="0" applyFont="1" applyFill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16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335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12</xdr:row>
      <xdr:rowOff>171450</xdr:rowOff>
    </xdr:from>
    <xdr:to>
      <xdr:col>1</xdr:col>
      <xdr:colOff>962025</xdr:colOff>
      <xdr:row>13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743200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18</xdr:row>
      <xdr:rowOff>647700</xdr:rowOff>
    </xdr:from>
    <xdr:to>
      <xdr:col>1</xdr:col>
      <xdr:colOff>2466975</xdr:colOff>
      <xdr:row>19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440055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24</xdr:row>
      <xdr:rowOff>628650</xdr:rowOff>
    </xdr:from>
    <xdr:to>
      <xdr:col>1</xdr:col>
      <xdr:colOff>1543050</xdr:colOff>
      <xdr:row>25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604837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029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058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144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172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25.8515625" style="41" customWidth="1"/>
    <col min="2" max="2" width="15.421875" style="41" customWidth="1"/>
    <col min="3" max="3" width="15.28125" style="41" customWidth="1"/>
    <col min="4" max="4" width="13.8515625" style="41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32" t="s">
        <v>202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ht="15"/>
    <row r="3" spans="1:24" s="37" customFormat="1" ht="45.75" customHeight="1" thickBot="1">
      <c r="A3" s="131" t="s">
        <v>197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5"/>
      <c r="P3" s="5"/>
      <c r="Q3" s="5"/>
      <c r="R3" s="5"/>
      <c r="S3" s="5"/>
      <c r="T3" s="5"/>
      <c r="U3" s="5"/>
      <c r="V3" s="5"/>
      <c r="W3" s="5"/>
      <c r="X3" s="5"/>
    </row>
    <row r="4" spans="1:6" ht="15">
      <c r="A4" s="136" t="s">
        <v>199</v>
      </c>
      <c r="B4" s="137" t="s">
        <v>49</v>
      </c>
      <c r="C4" s="133" t="s">
        <v>262</v>
      </c>
      <c r="D4" s="134"/>
      <c r="E4" s="134"/>
      <c r="F4" s="135"/>
    </row>
    <row r="5" spans="1:6" s="38" customFormat="1" ht="15">
      <c r="A5" s="136"/>
      <c r="B5" s="137"/>
      <c r="C5" s="46" t="s">
        <v>19</v>
      </c>
      <c r="D5" s="47" t="s">
        <v>20</v>
      </c>
      <c r="E5" s="48" t="s">
        <v>21</v>
      </c>
      <c r="F5" s="49" t="s">
        <v>22</v>
      </c>
    </row>
    <row r="6" spans="1:6" s="38" customFormat="1" ht="15">
      <c r="A6" s="50" t="s">
        <v>150</v>
      </c>
      <c r="B6" s="51" t="s">
        <v>135</v>
      </c>
      <c r="C6" s="52" t="s">
        <v>144</v>
      </c>
      <c r="D6" s="50" t="s">
        <v>151</v>
      </c>
      <c r="E6" s="50" t="s">
        <v>236</v>
      </c>
      <c r="F6" s="53" t="s">
        <v>237</v>
      </c>
    </row>
    <row r="7" spans="1:6" ht="15">
      <c r="A7" s="39" t="s">
        <v>198</v>
      </c>
      <c r="B7" s="36" t="s">
        <v>238</v>
      </c>
      <c r="C7" s="33" t="s">
        <v>149</v>
      </c>
      <c r="D7" s="34" t="s">
        <v>149</v>
      </c>
      <c r="E7" s="56">
        <v>442</v>
      </c>
      <c r="F7" s="57">
        <v>383</v>
      </c>
    </row>
    <row r="8" spans="1:6" ht="15.75" thickBot="1">
      <c r="A8" s="39" t="s">
        <v>228</v>
      </c>
      <c r="B8" s="36" t="s">
        <v>238</v>
      </c>
      <c r="C8" s="40" t="s">
        <v>149</v>
      </c>
      <c r="D8" s="28" t="s">
        <v>149</v>
      </c>
      <c r="E8" s="58">
        <v>72</v>
      </c>
      <c r="F8" s="59">
        <v>696</v>
      </c>
    </row>
    <row r="9" ht="15">
      <c r="A9" s="67"/>
    </row>
    <row r="10" ht="15">
      <c r="A10" s="27"/>
    </row>
    <row r="11" spans="1:14" s="42" customFormat="1" ht="60" customHeight="1" thickBot="1">
      <c r="A11" s="131" t="s">
        <v>263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0" s="43" customFormat="1" ht="54.75">
      <c r="A12" s="138" t="s">
        <v>199</v>
      </c>
      <c r="B12" s="54" t="s">
        <v>200</v>
      </c>
      <c r="C12" s="55" t="s">
        <v>201</v>
      </c>
      <c r="D12" s="4"/>
      <c r="E12" s="4"/>
      <c r="F12" s="4"/>
      <c r="G12" s="4"/>
      <c r="H12" s="4"/>
      <c r="I12" s="4"/>
      <c r="J12" s="4"/>
    </row>
    <row r="13" spans="1:10" s="43" customFormat="1" ht="15" customHeight="1">
      <c r="A13" s="139"/>
      <c r="B13" s="140" t="s">
        <v>262</v>
      </c>
      <c r="C13" s="141"/>
      <c r="D13" s="4"/>
      <c r="E13" s="4"/>
      <c r="F13" s="4"/>
      <c r="G13" s="4"/>
      <c r="H13" s="4"/>
      <c r="I13" s="4"/>
      <c r="J13" s="4"/>
    </row>
    <row r="14" spans="1:10" s="43" customFormat="1" ht="13.5">
      <c r="A14" s="51" t="s">
        <v>150</v>
      </c>
      <c r="B14" s="52" t="s">
        <v>135</v>
      </c>
      <c r="C14" s="53" t="s">
        <v>144</v>
      </c>
      <c r="D14" s="4"/>
      <c r="E14" s="4"/>
      <c r="F14" s="4"/>
      <c r="G14" s="4"/>
      <c r="H14" s="4"/>
      <c r="I14" s="4"/>
      <c r="J14" s="4"/>
    </row>
    <row r="15" spans="1:4" ht="13.5">
      <c r="A15" s="44" t="s">
        <v>198</v>
      </c>
      <c r="B15" s="91">
        <v>657</v>
      </c>
      <c r="C15" s="91">
        <v>657</v>
      </c>
      <c r="D15" s="1"/>
    </row>
    <row r="16" spans="1:4" ht="13.5">
      <c r="A16" s="39" t="s">
        <v>239</v>
      </c>
      <c r="B16" s="91"/>
      <c r="C16" s="91"/>
      <c r="D16" s="1"/>
    </row>
    <row r="17" spans="1:4" ht="13.5">
      <c r="A17" s="44" t="s">
        <v>242</v>
      </c>
      <c r="B17" s="128">
        <v>9</v>
      </c>
      <c r="C17" s="128">
        <v>9</v>
      </c>
      <c r="D17" s="1"/>
    </row>
    <row r="18" spans="1:4" ht="13.5">
      <c r="A18" s="44" t="s">
        <v>240</v>
      </c>
      <c r="B18" s="128">
        <v>670</v>
      </c>
      <c r="C18" s="128">
        <v>670</v>
      </c>
      <c r="D18" s="1"/>
    </row>
    <row r="19" spans="1:4" ht="13.5">
      <c r="A19" s="44" t="s">
        <v>241</v>
      </c>
      <c r="B19" s="128">
        <v>579</v>
      </c>
      <c r="C19" s="128">
        <v>579</v>
      </c>
      <c r="D19" s="1"/>
    </row>
    <row r="20" ht="13.5">
      <c r="A20" s="67"/>
    </row>
    <row r="22" spans="1:14" ht="39.75" customHeight="1" thickBot="1">
      <c r="A22" s="131" t="s">
        <v>203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5" s="4" customFormat="1" ht="15" customHeight="1">
      <c r="A23" s="148" t="s">
        <v>204</v>
      </c>
      <c r="B23" s="143" t="s">
        <v>205</v>
      </c>
      <c r="C23" s="143"/>
      <c r="D23" s="143" t="s">
        <v>206</v>
      </c>
      <c r="E23" s="144"/>
    </row>
    <row r="24" spans="1:5" ht="13.5">
      <c r="A24" s="149"/>
      <c r="B24" s="60" t="s">
        <v>208</v>
      </c>
      <c r="C24" s="60" t="s">
        <v>207</v>
      </c>
      <c r="D24" s="60" t="s">
        <v>208</v>
      </c>
      <c r="E24" s="61" t="s">
        <v>207</v>
      </c>
    </row>
    <row r="25" spans="1:8" ht="13.5">
      <c r="A25" s="145" t="s">
        <v>259</v>
      </c>
      <c r="B25" s="146"/>
      <c r="C25" s="146"/>
      <c r="D25" s="146"/>
      <c r="E25" s="147"/>
      <c r="H25" s="38"/>
    </row>
    <row r="26" spans="1:14" s="38" customFormat="1" ht="14.25" thickBot="1">
      <c r="A26" s="95">
        <v>73</v>
      </c>
      <c r="B26" s="129">
        <v>0.254</v>
      </c>
      <c r="C26" s="129">
        <v>5.426</v>
      </c>
      <c r="D26" s="129">
        <v>93.925</v>
      </c>
      <c r="E26" s="130">
        <v>83.553</v>
      </c>
      <c r="I26" s="1"/>
      <c r="J26" s="1"/>
      <c r="K26" s="1"/>
      <c r="L26" s="1"/>
      <c r="M26" s="1"/>
      <c r="N26" s="1"/>
    </row>
    <row r="27" spans="1:14" s="38" customFormat="1" ht="13.5">
      <c r="A27" s="67"/>
      <c r="B27" s="45"/>
      <c r="C27" s="45"/>
      <c r="D27" s="45"/>
      <c r="I27" s="1"/>
      <c r="J27" s="1"/>
      <c r="K27" s="1"/>
      <c r="L27" s="1"/>
      <c r="M27" s="1"/>
      <c r="N27" s="1"/>
    </row>
    <row r="29" spans="1:14" ht="35.25" customHeight="1" thickBot="1">
      <c r="A29" s="131" t="s">
        <v>209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5" s="43" customFormat="1" ht="15" customHeight="1">
      <c r="A30" s="137" t="s">
        <v>211</v>
      </c>
      <c r="B30" s="142" t="s">
        <v>210</v>
      </c>
      <c r="C30" s="143"/>
      <c r="D30" s="143"/>
      <c r="E30" s="144"/>
    </row>
    <row r="31" spans="1:5" s="38" customFormat="1" ht="13.5">
      <c r="A31" s="137"/>
      <c r="B31" s="62" t="s">
        <v>19</v>
      </c>
      <c r="C31" s="60" t="s">
        <v>20</v>
      </c>
      <c r="D31" s="60" t="s">
        <v>21</v>
      </c>
      <c r="E31" s="63" t="s">
        <v>22</v>
      </c>
    </row>
    <row r="32" spans="1:5" ht="13.5">
      <c r="A32" s="137"/>
      <c r="B32" s="145" t="s">
        <v>247</v>
      </c>
      <c r="C32" s="146"/>
      <c r="D32" s="146"/>
      <c r="E32" s="147"/>
    </row>
    <row r="33" spans="1:5" ht="13.5">
      <c r="A33" s="35" t="s">
        <v>218</v>
      </c>
      <c r="B33" s="96" t="s">
        <v>149</v>
      </c>
      <c r="C33" s="97" t="s">
        <v>149</v>
      </c>
      <c r="D33" s="97" t="s">
        <v>248</v>
      </c>
      <c r="E33" s="98" t="s">
        <v>248</v>
      </c>
    </row>
    <row r="34" spans="1:5" ht="14.25" thickBot="1">
      <c r="A34" s="36" t="s">
        <v>219</v>
      </c>
      <c r="B34" s="99" t="s">
        <v>149</v>
      </c>
      <c r="C34" s="100" t="s">
        <v>149</v>
      </c>
      <c r="D34" s="101" t="s">
        <v>248</v>
      </c>
      <c r="E34" s="102" t="s">
        <v>248</v>
      </c>
    </row>
  </sheetData>
  <sheetProtection/>
  <mergeCells count="17">
    <mergeCell ref="B30:E30"/>
    <mergeCell ref="B32:E32"/>
    <mergeCell ref="A30:A32"/>
    <mergeCell ref="A23:A24"/>
    <mergeCell ref="A25:E25"/>
    <mergeCell ref="B23:C23"/>
    <mergeCell ref="D23:E23"/>
    <mergeCell ref="A29:N29"/>
    <mergeCell ref="A22:N22"/>
    <mergeCell ref="A1:R1"/>
    <mergeCell ref="C4:F4"/>
    <mergeCell ref="A4:A5"/>
    <mergeCell ref="B4:B5"/>
    <mergeCell ref="A3:N3"/>
    <mergeCell ref="A11:N11"/>
    <mergeCell ref="A12:A13"/>
    <mergeCell ref="B13:C13"/>
  </mergeCells>
  <printOptions/>
  <pageMargins left="0.7" right="0.7" top="0.75" bottom="0.75" header="0.3" footer="0.3"/>
  <pageSetup horizontalDpi="600" verticalDpi="600" orientation="landscape" paperSize="9" scale="62" r:id="rId3"/>
  <ignoredErrors>
    <ignoredError sqref="A6:B6 A14 B14:C14 C6:F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15" zoomScalePageLayoutView="0" workbookViewId="0" topLeftCell="A34">
      <selection activeCell="A44" sqref="A44:T44"/>
    </sheetView>
  </sheetViews>
  <sheetFormatPr defaultColWidth="9.140625" defaultRowHeight="15"/>
  <cols>
    <col min="1" max="1" width="6.7109375" style="68" customWidth="1"/>
    <col min="2" max="2" width="53.8515625" style="68" customWidth="1"/>
    <col min="3" max="3" width="12.28125" style="68" customWidth="1"/>
    <col min="4" max="4" width="13.28125" style="68" customWidth="1"/>
    <col min="5" max="5" width="14.140625" style="68" customWidth="1"/>
    <col min="6" max="18" width="9.140625" style="68" customWidth="1"/>
    <col min="19" max="19" width="32.7109375" style="68" customWidth="1"/>
    <col min="20" max="20" width="34.421875" style="68" customWidth="1"/>
    <col min="21" max="16384" width="9.140625" style="68" customWidth="1"/>
  </cols>
  <sheetData>
    <row r="1" spans="1:13" ht="15.75" customHeight="1">
      <c r="A1" s="165" t="s">
        <v>216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69" customFormat="1" ht="12.75">
      <c r="A2" s="155" t="s">
        <v>116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4" spans="1:5" ht="13.5">
      <c r="A4" s="152" t="s">
        <v>2</v>
      </c>
      <c r="B4" s="152" t="s">
        <v>0</v>
      </c>
      <c r="C4" s="152" t="s">
        <v>1</v>
      </c>
      <c r="D4" s="152"/>
      <c r="E4" s="152"/>
    </row>
    <row r="5" spans="1:5" ht="39">
      <c r="A5" s="152"/>
      <c r="B5" s="152"/>
      <c r="C5" s="70" t="s">
        <v>3</v>
      </c>
      <c r="D5" s="70" t="s">
        <v>4</v>
      </c>
      <c r="E5" s="70" t="s">
        <v>36</v>
      </c>
    </row>
    <row r="6" spans="1:5" ht="13.5">
      <c r="A6" s="70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25.5" customHeight="1">
      <c r="A7" s="152">
        <v>1</v>
      </c>
      <c r="B7" s="162" t="s">
        <v>213</v>
      </c>
      <c r="C7" s="166">
        <v>0.43812</v>
      </c>
      <c r="D7" s="168">
        <f>C7-E7%</f>
        <v>0.38812</v>
      </c>
      <c r="E7" s="158">
        <v>5</v>
      </c>
    </row>
    <row r="8" spans="1:5" ht="13.5">
      <c r="A8" s="152"/>
      <c r="B8" s="162"/>
      <c r="C8" s="167"/>
      <c r="D8" s="169"/>
      <c r="E8" s="159"/>
    </row>
    <row r="9" spans="1:5" ht="13.5">
      <c r="A9" s="71" t="s">
        <v>92</v>
      </c>
      <c r="B9" s="72" t="s">
        <v>6</v>
      </c>
      <c r="C9" s="103"/>
      <c r="D9" s="75" t="s">
        <v>111</v>
      </c>
      <c r="E9" s="75" t="s">
        <v>111</v>
      </c>
    </row>
    <row r="10" spans="1:5" ht="13.5">
      <c r="A10" s="71" t="s">
        <v>93</v>
      </c>
      <c r="B10" s="72" t="s">
        <v>7</v>
      </c>
      <c r="C10" s="103"/>
      <c r="D10" s="75" t="s">
        <v>111</v>
      </c>
      <c r="E10" s="75" t="s">
        <v>111</v>
      </c>
    </row>
    <row r="11" spans="1:5" ht="13.5">
      <c r="A11" s="71" t="s">
        <v>94</v>
      </c>
      <c r="B11" s="72" t="s">
        <v>8</v>
      </c>
      <c r="C11" s="103">
        <v>0.43812</v>
      </c>
      <c r="D11" s="111">
        <f>C11-E11%</f>
        <v>0.38812</v>
      </c>
      <c r="E11" s="74">
        <v>5</v>
      </c>
    </row>
    <row r="12" spans="1:5" ht="13.5">
      <c r="A12" s="71" t="s">
        <v>95</v>
      </c>
      <c r="B12" s="72" t="s">
        <v>9</v>
      </c>
      <c r="C12" s="103">
        <v>0.0128</v>
      </c>
      <c r="D12" s="111">
        <v>0.0128</v>
      </c>
      <c r="E12" s="74">
        <v>5</v>
      </c>
    </row>
    <row r="13" spans="1:5" ht="25.5" customHeight="1">
      <c r="A13" s="152">
        <v>2</v>
      </c>
      <c r="B13" s="162" t="s">
        <v>212</v>
      </c>
      <c r="C13" s="166">
        <v>0.27929000000000004</v>
      </c>
      <c r="D13" s="168">
        <f>C13-E13%</f>
        <v>0.22929000000000005</v>
      </c>
      <c r="E13" s="158">
        <v>5</v>
      </c>
    </row>
    <row r="14" spans="1:5" ht="13.5">
      <c r="A14" s="152"/>
      <c r="B14" s="162"/>
      <c r="C14" s="167"/>
      <c r="D14" s="169"/>
      <c r="E14" s="159"/>
    </row>
    <row r="15" spans="1:5" ht="13.5">
      <c r="A15" s="71" t="s">
        <v>96</v>
      </c>
      <c r="B15" s="72" t="s">
        <v>6</v>
      </c>
      <c r="C15" s="103"/>
      <c r="D15" s="75" t="s">
        <v>111</v>
      </c>
      <c r="E15" s="75" t="s">
        <v>111</v>
      </c>
    </row>
    <row r="16" spans="1:5" ht="13.5">
      <c r="A16" s="71" t="s">
        <v>97</v>
      </c>
      <c r="B16" s="72" t="s">
        <v>7</v>
      </c>
      <c r="C16" s="103"/>
      <c r="D16" s="75" t="s">
        <v>111</v>
      </c>
      <c r="E16" s="75" t="s">
        <v>111</v>
      </c>
    </row>
    <row r="17" spans="1:5" ht="13.5">
      <c r="A17" s="71" t="s">
        <v>98</v>
      </c>
      <c r="B17" s="72" t="s">
        <v>8</v>
      </c>
      <c r="C17" s="103">
        <v>0.27929000000000004</v>
      </c>
      <c r="D17" s="74">
        <f>C17-E17%</f>
        <v>0.22929000000000005</v>
      </c>
      <c r="E17" s="74">
        <v>5</v>
      </c>
    </row>
    <row r="18" spans="1:5" ht="13.5">
      <c r="A18" s="71" t="s">
        <v>99</v>
      </c>
      <c r="B18" s="72" t="s">
        <v>9</v>
      </c>
      <c r="C18" s="103">
        <v>0.27929000000000004</v>
      </c>
      <c r="D18" s="74">
        <f>C18-E18%</f>
        <v>0.22929000000000005</v>
      </c>
      <c r="E18" s="74">
        <v>5</v>
      </c>
    </row>
    <row r="19" spans="1:5" ht="63.75" customHeight="1">
      <c r="A19" s="160">
        <v>3</v>
      </c>
      <c r="B19" s="163" t="s">
        <v>214</v>
      </c>
      <c r="C19" s="166">
        <v>0</v>
      </c>
      <c r="D19" s="156">
        <v>0</v>
      </c>
      <c r="E19" s="156">
        <v>0</v>
      </c>
    </row>
    <row r="20" spans="1:5" ht="13.5">
      <c r="A20" s="161"/>
      <c r="B20" s="164"/>
      <c r="C20" s="167"/>
      <c r="D20" s="157"/>
      <c r="E20" s="157"/>
    </row>
    <row r="21" spans="1:5" ht="13.5">
      <c r="A21" s="71" t="s">
        <v>100</v>
      </c>
      <c r="B21" s="72" t="s">
        <v>6</v>
      </c>
      <c r="C21" s="103"/>
      <c r="D21" s="75" t="s">
        <v>111</v>
      </c>
      <c r="E21" s="75" t="s">
        <v>149</v>
      </c>
    </row>
    <row r="22" spans="1:5" ht="13.5">
      <c r="A22" s="71" t="s">
        <v>101</v>
      </c>
      <c r="B22" s="72" t="s">
        <v>7</v>
      </c>
      <c r="C22" s="103"/>
      <c r="D22" s="75" t="s">
        <v>111</v>
      </c>
      <c r="E22" s="75" t="s">
        <v>149</v>
      </c>
    </row>
    <row r="23" spans="1:5" ht="13.5">
      <c r="A23" s="71" t="s">
        <v>102</v>
      </c>
      <c r="B23" s="72" t="s">
        <v>8</v>
      </c>
      <c r="C23" s="103">
        <v>0</v>
      </c>
      <c r="D23" s="74">
        <v>0</v>
      </c>
      <c r="E23" s="74">
        <v>0</v>
      </c>
    </row>
    <row r="24" spans="1:5" ht="13.5">
      <c r="A24" s="71" t="s">
        <v>103</v>
      </c>
      <c r="B24" s="72" t="s">
        <v>9</v>
      </c>
      <c r="C24" s="103">
        <v>0</v>
      </c>
      <c r="D24" s="74">
        <v>0</v>
      </c>
      <c r="E24" s="74">
        <v>0</v>
      </c>
    </row>
    <row r="25" spans="1:5" ht="63.75" customHeight="1">
      <c r="A25" s="152">
        <v>4</v>
      </c>
      <c r="B25" s="162" t="s">
        <v>215</v>
      </c>
      <c r="C25" s="166">
        <v>0</v>
      </c>
      <c r="D25" s="156">
        <v>0</v>
      </c>
      <c r="E25" s="156">
        <v>0</v>
      </c>
    </row>
    <row r="26" spans="1:5" ht="13.5">
      <c r="A26" s="152"/>
      <c r="B26" s="162"/>
      <c r="C26" s="167"/>
      <c r="D26" s="157"/>
      <c r="E26" s="157"/>
    </row>
    <row r="27" spans="1:5" ht="13.5">
      <c r="A27" s="71" t="s">
        <v>104</v>
      </c>
      <c r="B27" s="72" t="s">
        <v>6</v>
      </c>
      <c r="C27" s="103"/>
      <c r="D27" s="75" t="s">
        <v>111</v>
      </c>
      <c r="E27" s="75" t="s">
        <v>111</v>
      </c>
    </row>
    <row r="28" spans="1:5" ht="13.5">
      <c r="A28" s="71" t="s">
        <v>105</v>
      </c>
      <c r="B28" s="72" t="s">
        <v>7</v>
      </c>
      <c r="C28" s="103"/>
      <c r="D28" s="75" t="s">
        <v>111</v>
      </c>
      <c r="E28" s="75" t="s">
        <v>111</v>
      </c>
    </row>
    <row r="29" spans="1:5" ht="13.5">
      <c r="A29" s="71" t="s">
        <v>106</v>
      </c>
      <c r="B29" s="72" t="s">
        <v>8</v>
      </c>
      <c r="C29" s="103">
        <v>0</v>
      </c>
      <c r="D29" s="75">
        <v>0</v>
      </c>
      <c r="E29" s="75">
        <v>0</v>
      </c>
    </row>
    <row r="30" spans="1:5" ht="13.5">
      <c r="A30" s="71" t="s">
        <v>107</v>
      </c>
      <c r="B30" s="72" t="s">
        <v>9</v>
      </c>
      <c r="C30" s="103">
        <v>0</v>
      </c>
      <c r="D30" s="75">
        <v>0</v>
      </c>
      <c r="E30" s="75">
        <v>0</v>
      </c>
    </row>
    <row r="31" spans="1:5" ht="39">
      <c r="A31" s="70">
        <v>5</v>
      </c>
      <c r="B31" s="76" t="s">
        <v>10</v>
      </c>
      <c r="C31" s="104">
        <v>0</v>
      </c>
      <c r="D31" s="75">
        <v>0</v>
      </c>
      <c r="E31" s="75">
        <v>0</v>
      </c>
    </row>
    <row r="32" spans="1:5" ht="52.5">
      <c r="A32" s="71" t="s">
        <v>108</v>
      </c>
      <c r="B32" s="76" t="s">
        <v>11</v>
      </c>
      <c r="C32" s="104">
        <v>0</v>
      </c>
      <c r="D32" s="75">
        <v>0</v>
      </c>
      <c r="E32" s="75">
        <v>0</v>
      </c>
    </row>
    <row r="34" spans="1:20" s="77" customFormat="1" ht="12.75">
      <c r="A34" s="150" t="s">
        <v>114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ht="13.5">
      <c r="A35" s="78"/>
    </row>
    <row r="36" spans="1:20" ht="133.5" customHeight="1">
      <c r="A36" s="152" t="s">
        <v>2</v>
      </c>
      <c r="B36" s="152" t="s">
        <v>12</v>
      </c>
      <c r="C36" s="152" t="s">
        <v>13</v>
      </c>
      <c r="D36" s="152"/>
      <c r="E36" s="152"/>
      <c r="F36" s="152"/>
      <c r="G36" s="152" t="s">
        <v>14</v>
      </c>
      <c r="H36" s="152"/>
      <c r="I36" s="152"/>
      <c r="J36" s="152"/>
      <c r="K36" s="152" t="s">
        <v>15</v>
      </c>
      <c r="L36" s="152"/>
      <c r="M36" s="152"/>
      <c r="N36" s="152"/>
      <c r="O36" s="152" t="s">
        <v>16</v>
      </c>
      <c r="P36" s="152"/>
      <c r="Q36" s="152"/>
      <c r="R36" s="152"/>
      <c r="S36" s="152" t="s">
        <v>17</v>
      </c>
      <c r="T36" s="152" t="s">
        <v>18</v>
      </c>
    </row>
    <row r="37" spans="1:20" ht="33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ht="13.5">
      <c r="A38" s="152"/>
      <c r="B38" s="152"/>
      <c r="C38" s="70" t="s">
        <v>19</v>
      </c>
      <c r="D38" s="70" t="s">
        <v>20</v>
      </c>
      <c r="E38" s="70" t="s">
        <v>21</v>
      </c>
      <c r="F38" s="70" t="s">
        <v>22</v>
      </c>
      <c r="G38" s="70" t="s">
        <v>19</v>
      </c>
      <c r="H38" s="70" t="s">
        <v>20</v>
      </c>
      <c r="I38" s="70" t="s">
        <v>21</v>
      </c>
      <c r="J38" s="70" t="s">
        <v>22</v>
      </c>
      <c r="K38" s="70" t="s">
        <v>19</v>
      </c>
      <c r="L38" s="70" t="s">
        <v>20</v>
      </c>
      <c r="M38" s="70" t="s">
        <v>21</v>
      </c>
      <c r="N38" s="70" t="s">
        <v>22</v>
      </c>
      <c r="O38" s="70" t="s">
        <v>19</v>
      </c>
      <c r="P38" s="70" t="s">
        <v>20</v>
      </c>
      <c r="Q38" s="70" t="s">
        <v>21</v>
      </c>
      <c r="R38" s="70" t="s">
        <v>22</v>
      </c>
      <c r="S38" s="152"/>
      <c r="T38" s="152"/>
    </row>
    <row r="39" spans="1:20" ht="12" customHeight="1">
      <c r="A39" s="70">
        <v>1</v>
      </c>
      <c r="B39" s="70">
        <v>2</v>
      </c>
      <c r="C39" s="70">
        <v>3</v>
      </c>
      <c r="D39" s="70">
        <v>4</v>
      </c>
      <c r="E39" s="70">
        <v>5</v>
      </c>
      <c r="F39" s="70">
        <v>6</v>
      </c>
      <c r="G39" s="70">
        <v>7</v>
      </c>
      <c r="H39" s="70">
        <v>8</v>
      </c>
      <c r="I39" s="70">
        <v>9</v>
      </c>
      <c r="J39" s="70">
        <v>10</v>
      </c>
      <c r="K39" s="70">
        <v>11</v>
      </c>
      <c r="L39" s="70">
        <v>12</v>
      </c>
      <c r="M39" s="70">
        <v>13</v>
      </c>
      <c r="N39" s="70">
        <v>14</v>
      </c>
      <c r="O39" s="70">
        <v>15</v>
      </c>
      <c r="P39" s="70">
        <v>16</v>
      </c>
      <c r="Q39" s="70">
        <v>17</v>
      </c>
      <c r="R39" s="70">
        <v>18</v>
      </c>
      <c r="S39" s="70">
        <v>19</v>
      </c>
      <c r="T39" s="70">
        <v>20</v>
      </c>
    </row>
    <row r="40" spans="1:20" ht="13.5">
      <c r="A40" s="70">
        <v>1</v>
      </c>
      <c r="B40" s="79" t="s">
        <v>227</v>
      </c>
      <c r="C40" s="70"/>
      <c r="D40" s="70"/>
      <c r="E40" s="87">
        <f>D11</f>
        <v>0.38812</v>
      </c>
      <c r="F40" s="87">
        <f>D12</f>
        <v>0.0128</v>
      </c>
      <c r="G40" s="70"/>
      <c r="H40" s="70"/>
      <c r="I40" s="87">
        <f>D17</f>
        <v>0.22929000000000005</v>
      </c>
      <c r="J40" s="87">
        <f>D18</f>
        <v>0.22929000000000005</v>
      </c>
      <c r="K40" s="70"/>
      <c r="L40" s="70"/>
      <c r="M40" s="70">
        <f>C23</f>
        <v>0</v>
      </c>
      <c r="N40" s="70">
        <f>C24</f>
        <v>0</v>
      </c>
      <c r="O40" s="70"/>
      <c r="P40" s="70"/>
      <c r="Q40" s="70">
        <v>0</v>
      </c>
      <c r="R40" s="70">
        <v>0</v>
      </c>
      <c r="S40" s="70">
        <v>0.8975</v>
      </c>
      <c r="T40" s="70" t="s">
        <v>111</v>
      </c>
    </row>
    <row r="41" spans="1:20" ht="13.5">
      <c r="A41" s="70" t="s">
        <v>23</v>
      </c>
      <c r="B41" s="79" t="s">
        <v>24</v>
      </c>
      <c r="C41" s="73">
        <f>C40</f>
        <v>0</v>
      </c>
      <c r="D41" s="73">
        <f aca="true" t="shared" si="0" ref="D41:S41">D40</f>
        <v>0</v>
      </c>
      <c r="E41" s="73">
        <f t="shared" si="0"/>
        <v>0.38812</v>
      </c>
      <c r="F41" s="73">
        <f t="shared" si="0"/>
        <v>0.0128</v>
      </c>
      <c r="G41" s="73">
        <f t="shared" si="0"/>
        <v>0</v>
      </c>
      <c r="H41" s="73">
        <f t="shared" si="0"/>
        <v>0</v>
      </c>
      <c r="I41" s="73">
        <f t="shared" si="0"/>
        <v>0.22929000000000005</v>
      </c>
      <c r="J41" s="73">
        <f t="shared" si="0"/>
        <v>0.22929000000000005</v>
      </c>
      <c r="K41" s="73">
        <f t="shared" si="0"/>
        <v>0</v>
      </c>
      <c r="L41" s="73">
        <f t="shared" si="0"/>
        <v>0</v>
      </c>
      <c r="M41" s="73">
        <f t="shared" si="0"/>
        <v>0</v>
      </c>
      <c r="N41" s="73">
        <f t="shared" si="0"/>
        <v>0</v>
      </c>
      <c r="O41" s="73">
        <f t="shared" si="0"/>
        <v>0</v>
      </c>
      <c r="P41" s="73">
        <f t="shared" si="0"/>
        <v>0</v>
      </c>
      <c r="Q41" s="73">
        <f t="shared" si="0"/>
        <v>0</v>
      </c>
      <c r="R41" s="73">
        <f t="shared" si="0"/>
        <v>0</v>
      </c>
      <c r="S41" s="73">
        <f t="shared" si="0"/>
        <v>0.8975</v>
      </c>
      <c r="T41" s="73" t="s">
        <v>111</v>
      </c>
    </row>
    <row r="42" ht="13.5">
      <c r="A42" s="78"/>
    </row>
    <row r="43" spans="1:20" ht="13.5">
      <c r="A43" s="150" t="s">
        <v>122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</row>
    <row r="44" spans="1:20" ht="13.5">
      <c r="A44" s="153" t="s">
        <v>123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  <row r="45" spans="1:20" ht="13.5">
      <c r="A45" s="153" t="s">
        <v>124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:20" ht="13.5">
      <c r="A46" s="153" t="s">
        <v>125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0" ht="13.5">
      <c r="A47" s="150" t="s">
        <v>25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</row>
  </sheetData>
  <sheetProtection/>
  <mergeCells count="39">
    <mergeCell ref="C7:C8"/>
    <mergeCell ref="D7:D8"/>
    <mergeCell ref="B25:B26"/>
    <mergeCell ref="C13:C14"/>
    <mergeCell ref="C19:C20"/>
    <mergeCell ref="C25:C26"/>
    <mergeCell ref="D13:D14"/>
    <mergeCell ref="D19:D20"/>
    <mergeCell ref="D25:D26"/>
    <mergeCell ref="E19:E20"/>
    <mergeCell ref="B13:B14"/>
    <mergeCell ref="B19:B20"/>
    <mergeCell ref="A1:M1"/>
    <mergeCell ref="A4:A5"/>
    <mergeCell ref="B4:B5"/>
    <mergeCell ref="C4:E4"/>
    <mergeCell ref="A7:A8"/>
    <mergeCell ref="B7:B8"/>
    <mergeCell ref="E7:E8"/>
    <mergeCell ref="S36:S38"/>
    <mergeCell ref="T36:T38"/>
    <mergeCell ref="A43:T43"/>
    <mergeCell ref="A34:T34"/>
    <mergeCell ref="A2:M2"/>
    <mergeCell ref="A25:A26"/>
    <mergeCell ref="E25:E26"/>
    <mergeCell ref="A13:A14"/>
    <mergeCell ref="E13:E14"/>
    <mergeCell ref="A19:A20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85" zoomScaleNormal="85" zoomScaleSheetLayoutView="81" zoomScalePageLayoutView="0" workbookViewId="0" topLeftCell="A16">
      <selection activeCell="O32" sqref="O32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4.7109375" style="1" customWidth="1"/>
    <col min="6" max="6" width="11.421875" style="1" customWidth="1"/>
    <col min="7" max="7" width="15.7109375" style="1" customWidth="1"/>
    <col min="8" max="8" width="15.00390625" style="1" customWidth="1"/>
    <col min="9" max="9" width="13.7109375" style="1" customWidth="1"/>
    <col min="10" max="10" width="13.28125" style="1" customWidth="1"/>
    <col min="11" max="11" width="12.00390625" style="1" customWidth="1"/>
    <col min="12" max="12" width="11.421875" style="1" customWidth="1"/>
    <col min="13" max="13" width="13.421875" style="1" customWidth="1"/>
    <col min="14" max="14" width="11.140625" style="1" customWidth="1"/>
    <col min="15" max="15" width="13.140625" style="1" customWidth="1"/>
    <col min="16" max="16" width="11.28125" style="1" bestFit="1" customWidth="1"/>
    <col min="17" max="17" width="13.28125" style="1" customWidth="1"/>
    <col min="18" max="18" width="11.28125" style="1" bestFit="1" customWidth="1"/>
    <col min="19" max="19" width="12.140625" style="1" customWidth="1"/>
    <col min="20" max="20" width="11.28125" style="1" bestFit="1" customWidth="1"/>
    <col min="21" max="16384" width="9.140625" style="1" customWidth="1"/>
  </cols>
  <sheetData>
    <row r="1" spans="1:13" s="3" customFormat="1" ht="15">
      <c r="A1" s="132" t="s">
        <v>115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3.5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8" ht="56.25" customHeight="1">
      <c r="A3" s="199" t="s">
        <v>117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98"/>
      <c r="O3" s="198"/>
      <c r="P3" s="198"/>
      <c r="Q3" s="198"/>
      <c r="R3" s="198"/>
    </row>
    <row r="4" spans="1:18" ht="13.5">
      <c r="A4" s="199" t="s">
        <v>119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98"/>
      <c r="O4" s="198"/>
      <c r="P4" s="198"/>
      <c r="Q4" s="198"/>
      <c r="R4" s="198"/>
    </row>
    <row r="5" spans="1:18" ht="13.5">
      <c r="A5" s="200" t="s">
        <v>121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13.5">
      <c r="A6" s="200" t="s">
        <v>118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13.5">
      <c r="A7" s="200" t="s">
        <v>120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3.5">
      <c r="A8" s="199" t="s">
        <v>27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98"/>
      <c r="O8" s="198"/>
      <c r="P8" s="198"/>
      <c r="Q8" s="198"/>
      <c r="R8" s="198"/>
    </row>
    <row r="9" spans="1:13" ht="13.5">
      <c r="A9" s="199" t="s">
        <v>28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ht="13.5">
      <c r="A10" s="2"/>
    </row>
    <row r="11" spans="1:18" ht="13.5">
      <c r="A11" s="188" t="s">
        <v>2</v>
      </c>
      <c r="B11" s="188" t="s">
        <v>0</v>
      </c>
      <c r="C11" s="188" t="s">
        <v>29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204" t="s">
        <v>30</v>
      </c>
    </row>
    <row r="12" spans="1:18" ht="25.5" customHeight="1">
      <c r="A12" s="188"/>
      <c r="B12" s="188"/>
      <c r="C12" s="188" t="s">
        <v>31</v>
      </c>
      <c r="D12" s="188"/>
      <c r="E12" s="188"/>
      <c r="F12" s="188" t="s">
        <v>32</v>
      </c>
      <c r="G12" s="188"/>
      <c r="H12" s="188"/>
      <c r="I12" s="188" t="s">
        <v>33</v>
      </c>
      <c r="J12" s="188"/>
      <c r="K12" s="188"/>
      <c r="L12" s="188" t="s">
        <v>34</v>
      </c>
      <c r="M12" s="188"/>
      <c r="N12" s="188"/>
      <c r="O12" s="188" t="s">
        <v>35</v>
      </c>
      <c r="P12" s="188"/>
      <c r="Q12" s="188"/>
      <c r="R12" s="205"/>
    </row>
    <row r="13" spans="1:18" ht="52.5">
      <c r="A13" s="188"/>
      <c r="B13" s="188"/>
      <c r="C13" s="81" t="s">
        <v>3</v>
      </c>
      <c r="D13" s="81" t="s">
        <v>4</v>
      </c>
      <c r="E13" s="81" t="s">
        <v>36</v>
      </c>
      <c r="F13" s="93" t="s">
        <v>3</v>
      </c>
      <c r="G13" s="93" t="s">
        <v>4</v>
      </c>
      <c r="H13" s="81" t="s">
        <v>36</v>
      </c>
      <c r="I13" s="93" t="s">
        <v>3</v>
      </c>
      <c r="J13" s="93" t="s">
        <v>4</v>
      </c>
      <c r="K13" s="81" t="s">
        <v>36</v>
      </c>
      <c r="L13" s="93" t="s">
        <v>3</v>
      </c>
      <c r="M13" s="93" t="s">
        <v>4</v>
      </c>
      <c r="N13" s="81" t="s">
        <v>36</v>
      </c>
      <c r="O13" s="93" t="s">
        <v>3</v>
      </c>
      <c r="P13" s="93" t="s">
        <v>4</v>
      </c>
      <c r="Q13" s="81" t="s">
        <v>36</v>
      </c>
      <c r="R13" s="206"/>
    </row>
    <row r="14" spans="1:18" ht="13.5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>
        <v>11</v>
      </c>
      <c r="L14" s="81">
        <v>12</v>
      </c>
      <c r="M14" s="81">
        <v>13</v>
      </c>
      <c r="N14" s="81">
        <v>14</v>
      </c>
      <c r="O14" s="81">
        <v>15</v>
      </c>
      <c r="P14" s="81">
        <v>16</v>
      </c>
      <c r="Q14" s="81">
        <v>17</v>
      </c>
      <c r="R14" s="81">
        <v>18</v>
      </c>
    </row>
    <row r="15" spans="1:22" ht="39">
      <c r="A15" s="10">
        <v>1</v>
      </c>
      <c r="B15" s="17" t="s">
        <v>37</v>
      </c>
      <c r="C15" s="13">
        <v>30</v>
      </c>
      <c r="D15" s="105">
        <f>C15*E15%+C15</f>
        <v>31.5</v>
      </c>
      <c r="E15" s="14">
        <v>5</v>
      </c>
      <c r="F15" s="13">
        <v>12</v>
      </c>
      <c r="G15" s="105">
        <f>F15*H15%+F15</f>
        <v>12.6</v>
      </c>
      <c r="H15" s="14">
        <v>5</v>
      </c>
      <c r="I15" s="13">
        <v>8</v>
      </c>
      <c r="J15" s="105">
        <f>I15*K15%+I15</f>
        <v>8.4</v>
      </c>
      <c r="K15" s="14">
        <v>5</v>
      </c>
      <c r="L15" s="13">
        <v>2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05">
        <f>D15+G15+J15+M15+P15</f>
        <v>52.5</v>
      </c>
      <c r="T15" s="15"/>
      <c r="U15" s="15"/>
      <c r="V15" s="16"/>
    </row>
    <row r="16" spans="1:22" ht="66">
      <c r="A16" s="10">
        <v>2</v>
      </c>
      <c r="B16" s="11" t="s">
        <v>38</v>
      </c>
      <c r="C16" s="13">
        <v>30</v>
      </c>
      <c r="D16" s="105">
        <f>C16*E16%+C16</f>
        <v>31.5</v>
      </c>
      <c r="E16" s="14">
        <v>5</v>
      </c>
      <c r="F16" s="13">
        <v>8</v>
      </c>
      <c r="G16" s="105">
        <f>F16*H16%+F16</f>
        <v>8.4</v>
      </c>
      <c r="H16" s="14">
        <v>5</v>
      </c>
      <c r="I16" s="13">
        <v>6</v>
      </c>
      <c r="J16" s="105">
        <f>I16*K16%+I16</f>
        <v>6.3</v>
      </c>
      <c r="K16" s="14">
        <v>5</v>
      </c>
      <c r="L16" s="13">
        <v>1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05">
        <f>D16+G16+J16+M16+P16</f>
        <v>46.199999999999996</v>
      </c>
      <c r="T16" s="15"/>
      <c r="U16" s="15"/>
      <c r="V16" s="16"/>
    </row>
    <row r="17" spans="1:22" ht="104.25" customHeight="1">
      <c r="A17" s="10">
        <v>3</v>
      </c>
      <c r="B17" s="11" t="s">
        <v>39</v>
      </c>
      <c r="C17" s="13">
        <v>0</v>
      </c>
      <c r="D17" s="13">
        <v>0</v>
      </c>
      <c r="E17" s="14">
        <v>0</v>
      </c>
      <c r="F17" s="13">
        <v>0</v>
      </c>
      <c r="G17" s="13">
        <v>0</v>
      </c>
      <c r="H17" s="14">
        <v>0</v>
      </c>
      <c r="I17" s="13">
        <v>0</v>
      </c>
      <c r="J17" s="13">
        <v>0</v>
      </c>
      <c r="K17" s="14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f>D17+G17+J17+M17+P17</f>
        <v>0</v>
      </c>
      <c r="T17" s="15"/>
      <c r="U17" s="15"/>
      <c r="V17" s="16"/>
    </row>
    <row r="18" spans="1:22" ht="13.5">
      <c r="A18" s="12" t="s">
        <v>100</v>
      </c>
      <c r="B18" s="11" t="s">
        <v>40</v>
      </c>
      <c r="C18" s="13">
        <v>0</v>
      </c>
      <c r="D18" s="13">
        <v>0</v>
      </c>
      <c r="E18" s="14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14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88">
        <v>0</v>
      </c>
      <c r="T18" s="15"/>
      <c r="U18" s="15"/>
      <c r="V18" s="16"/>
    </row>
    <row r="19" spans="1:22" ht="13.5">
      <c r="A19" s="12" t="s">
        <v>101</v>
      </c>
      <c r="B19" s="11" t="s">
        <v>41</v>
      </c>
      <c r="C19" s="13">
        <v>0</v>
      </c>
      <c r="D19" s="13">
        <v>0</v>
      </c>
      <c r="E19" s="14">
        <v>0</v>
      </c>
      <c r="F19" s="13">
        <v>0</v>
      </c>
      <c r="G19" s="13">
        <v>0</v>
      </c>
      <c r="H19" s="14">
        <v>0</v>
      </c>
      <c r="I19" s="13">
        <v>0</v>
      </c>
      <c r="J19" s="13">
        <v>0</v>
      </c>
      <c r="K19" s="14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88">
        <v>0</v>
      </c>
      <c r="T19" s="15"/>
      <c r="U19" s="15"/>
      <c r="V19" s="16"/>
    </row>
    <row r="20" spans="1:22" ht="66">
      <c r="A20" s="10">
        <v>4</v>
      </c>
      <c r="B20" s="11" t="s">
        <v>42</v>
      </c>
      <c r="C20" s="13">
        <v>8</v>
      </c>
      <c r="D20" s="105">
        <f>C20*E20%+C20</f>
        <v>8.4</v>
      </c>
      <c r="E20" s="14">
        <v>5</v>
      </c>
      <c r="F20" s="13">
        <v>15</v>
      </c>
      <c r="G20" s="105">
        <f>F20*H20%+F20</f>
        <v>15.75</v>
      </c>
      <c r="H20" s="14">
        <v>5</v>
      </c>
      <c r="I20" s="13">
        <v>18</v>
      </c>
      <c r="J20" s="105">
        <f>I20*K20%+I20</f>
        <v>18.9</v>
      </c>
      <c r="K20" s="14">
        <v>5</v>
      </c>
      <c r="L20" s="13">
        <v>17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05">
        <f>D20+G20+J20+M20+P20</f>
        <v>43.05</v>
      </c>
      <c r="T20" s="15"/>
      <c r="U20" s="15"/>
      <c r="V20" s="16"/>
    </row>
    <row r="21" spans="1:22" ht="52.5">
      <c r="A21" s="10">
        <v>5</v>
      </c>
      <c r="B21" s="11" t="s">
        <v>43</v>
      </c>
      <c r="C21" s="13">
        <v>26</v>
      </c>
      <c r="D21" s="105">
        <f>C21*E21%+C21</f>
        <v>27.3</v>
      </c>
      <c r="E21" s="14">
        <v>5</v>
      </c>
      <c r="F21" s="13">
        <v>8</v>
      </c>
      <c r="G21" s="105">
        <f>F21*H21%+F21</f>
        <v>8.4</v>
      </c>
      <c r="H21" s="14">
        <v>5</v>
      </c>
      <c r="I21" s="13">
        <v>2</v>
      </c>
      <c r="J21" s="105">
        <f>I21*K21%+I21</f>
        <v>2.1</v>
      </c>
      <c r="K21" s="14">
        <v>5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05">
        <f>D21+G21+J21+M21+P21</f>
        <v>37.800000000000004</v>
      </c>
      <c r="T21" s="15"/>
      <c r="U21" s="15"/>
      <c r="V21" s="16"/>
    </row>
    <row r="22" spans="1:22" ht="52.5">
      <c r="A22" s="10">
        <v>6</v>
      </c>
      <c r="B22" s="11" t="s">
        <v>44</v>
      </c>
      <c r="C22" s="13">
        <v>24</v>
      </c>
      <c r="D22" s="105">
        <f>C22*E22%+C22</f>
        <v>25.2</v>
      </c>
      <c r="E22" s="14">
        <v>5</v>
      </c>
      <c r="F22" s="13">
        <v>6</v>
      </c>
      <c r="G22" s="105">
        <f>F22*H22%+F22</f>
        <v>6.3</v>
      </c>
      <c r="H22" s="14">
        <v>5</v>
      </c>
      <c r="I22" s="13">
        <v>0</v>
      </c>
      <c r="J22" s="105">
        <f>I22*K22%+I22</f>
        <v>0</v>
      </c>
      <c r="K22" s="14">
        <v>5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05">
        <f>D22+G22+J22+M22+P22</f>
        <v>31.5</v>
      </c>
      <c r="T22" s="15"/>
      <c r="U22" s="15"/>
      <c r="V22" s="16"/>
    </row>
    <row r="23" spans="1:22" ht="92.25">
      <c r="A23" s="10">
        <v>7</v>
      </c>
      <c r="B23" s="11" t="s">
        <v>45</v>
      </c>
      <c r="C23" s="13">
        <v>0</v>
      </c>
      <c r="D23" s="13">
        <v>0</v>
      </c>
      <c r="E23" s="14">
        <v>0</v>
      </c>
      <c r="F23" s="13">
        <v>0</v>
      </c>
      <c r="G23" s="13">
        <v>0</v>
      </c>
      <c r="H23" s="14">
        <v>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T23" s="15"/>
      <c r="U23" s="15"/>
      <c r="V23" s="16"/>
    </row>
    <row r="24" spans="1:22" ht="13.5">
      <c r="A24" s="12" t="s">
        <v>109</v>
      </c>
      <c r="B24" s="11" t="s">
        <v>40</v>
      </c>
      <c r="C24" s="13">
        <v>0</v>
      </c>
      <c r="D24" s="13">
        <v>0</v>
      </c>
      <c r="E24" s="14">
        <v>0</v>
      </c>
      <c r="F24" s="13">
        <v>0</v>
      </c>
      <c r="G24" s="13">
        <v>0</v>
      </c>
      <c r="H24" s="14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T24" s="15"/>
      <c r="U24" s="15"/>
      <c r="V24" s="16"/>
    </row>
    <row r="25" spans="1:22" ht="13.5">
      <c r="A25" s="12" t="s">
        <v>110</v>
      </c>
      <c r="B25" s="11" t="s">
        <v>46</v>
      </c>
      <c r="C25" s="13">
        <v>0</v>
      </c>
      <c r="D25" s="13">
        <v>0</v>
      </c>
      <c r="E25" s="14">
        <v>0</v>
      </c>
      <c r="F25" s="13">
        <v>0</v>
      </c>
      <c r="G25" s="13">
        <v>0</v>
      </c>
      <c r="H25" s="14">
        <v>0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4">
        <v>0</v>
      </c>
      <c r="O25" s="13">
        <v>0</v>
      </c>
      <c r="P25" s="13">
        <v>0</v>
      </c>
      <c r="Q25" s="13">
        <v>0</v>
      </c>
      <c r="R25" s="13">
        <v>0</v>
      </c>
      <c r="T25" s="15"/>
      <c r="U25" s="15"/>
      <c r="V25" s="16"/>
    </row>
    <row r="26" spans="1:22" ht="52.5">
      <c r="A26" s="10">
        <v>8</v>
      </c>
      <c r="B26" s="11" t="s">
        <v>47</v>
      </c>
      <c r="C26" s="13">
        <v>50</v>
      </c>
      <c r="D26" s="105">
        <f>C26*E26%+C26</f>
        <v>52.5</v>
      </c>
      <c r="E26" s="14">
        <v>5</v>
      </c>
      <c r="F26" s="13">
        <v>123</v>
      </c>
      <c r="G26" s="105">
        <f>F26*H26%+F26</f>
        <v>129.15</v>
      </c>
      <c r="H26" s="14">
        <v>5</v>
      </c>
      <c r="I26" s="13">
        <v>0</v>
      </c>
      <c r="J26" s="105">
        <f>I26*K26%+I26</f>
        <v>0</v>
      </c>
      <c r="K26" s="14">
        <v>5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05">
        <f>D26+G26+J26+M26+P26</f>
        <v>181.65</v>
      </c>
      <c r="T26" s="15"/>
      <c r="U26" s="15"/>
      <c r="V26" s="16"/>
    </row>
    <row r="27" ht="13.5">
      <c r="A27" s="2"/>
    </row>
    <row r="28" spans="1:18" ht="28.5" customHeight="1">
      <c r="A28" s="189" t="s">
        <v>261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17" ht="28.5" customHeight="1" thickBo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06" t="s">
        <v>249</v>
      </c>
      <c r="N29" s="115"/>
      <c r="O29" s="115"/>
      <c r="Q29" s="115"/>
    </row>
    <row r="30" spans="2:12" ht="13.5">
      <c r="B30" s="192" t="s">
        <v>48</v>
      </c>
      <c r="C30" s="193"/>
      <c r="D30" s="194"/>
      <c r="E30" s="192">
        <v>15</v>
      </c>
      <c r="F30" s="194"/>
      <c r="G30" s="192">
        <v>150</v>
      </c>
      <c r="H30" s="194"/>
      <c r="I30" s="196">
        <v>320</v>
      </c>
      <c r="J30" s="194"/>
      <c r="K30" s="196">
        <v>670</v>
      </c>
      <c r="L30" s="194"/>
    </row>
    <row r="31" spans="2:12" ht="13.5">
      <c r="B31" s="190" t="s">
        <v>49</v>
      </c>
      <c r="C31" s="188"/>
      <c r="D31" s="191"/>
      <c r="E31" s="116" t="s">
        <v>50</v>
      </c>
      <c r="F31" s="114" t="s">
        <v>51</v>
      </c>
      <c r="G31" s="116" t="s">
        <v>50</v>
      </c>
      <c r="H31" s="114" t="s">
        <v>51</v>
      </c>
      <c r="I31" s="110" t="s">
        <v>50</v>
      </c>
      <c r="J31" s="114" t="s">
        <v>51</v>
      </c>
      <c r="K31" s="110" t="s">
        <v>50</v>
      </c>
      <c r="L31" s="114" t="s">
        <v>51</v>
      </c>
    </row>
    <row r="32" spans="2:12" ht="93" thickBot="1">
      <c r="B32" s="117" t="s">
        <v>52</v>
      </c>
      <c r="C32" s="113" t="s">
        <v>250</v>
      </c>
      <c r="D32" s="112" t="s">
        <v>53</v>
      </c>
      <c r="E32" s="117" t="s">
        <v>222</v>
      </c>
      <c r="F32" s="112" t="s">
        <v>223</v>
      </c>
      <c r="G32" s="117" t="s">
        <v>222</v>
      </c>
      <c r="H32" s="112" t="s">
        <v>222</v>
      </c>
      <c r="I32" s="118" t="s">
        <v>222</v>
      </c>
      <c r="J32" s="112" t="s">
        <v>222</v>
      </c>
      <c r="K32" s="118" t="s">
        <v>222</v>
      </c>
      <c r="L32" s="112" t="s">
        <v>222</v>
      </c>
    </row>
    <row r="33" spans="2:12" ht="15" customHeight="1" thickBot="1">
      <c r="B33" s="201" t="s">
        <v>235</v>
      </c>
      <c r="C33" s="202"/>
      <c r="D33" s="203"/>
      <c r="E33" s="183" t="s">
        <v>251</v>
      </c>
      <c r="F33" s="184"/>
      <c r="G33" s="184"/>
      <c r="H33" s="184"/>
      <c r="I33" s="184"/>
      <c r="J33" s="184"/>
      <c r="K33" s="184"/>
      <c r="L33" s="185"/>
    </row>
    <row r="34" spans="2:12" ht="17.25" customHeight="1">
      <c r="B34" s="177" t="s">
        <v>220</v>
      </c>
      <c r="C34" s="207" t="s">
        <v>54</v>
      </c>
      <c r="D34" s="119" t="s">
        <v>254</v>
      </c>
      <c r="E34" s="187" t="s">
        <v>111</v>
      </c>
      <c r="F34" s="195" t="s">
        <v>111</v>
      </c>
      <c r="G34" s="173" t="s">
        <v>111</v>
      </c>
      <c r="H34" s="186" t="s">
        <v>111</v>
      </c>
      <c r="I34" s="120">
        <f>(12411.49+11567.44+21252.12)+53025.93*2+(9472776.57*0.3+4410.82*320)*2</f>
        <v>8657873.651999999</v>
      </c>
      <c r="J34" s="121">
        <f>(12411.49+11567.44+21252.12)+53025.93*1+9472776.57*0.3+4410.82*320</f>
        <v>4351552.351</v>
      </c>
      <c r="K34" s="120">
        <f>(12411.49+11567.44+21252.12)+53025.93*2+(42098588.42*0.3+1933.77*670)*2</f>
        <v>28001687.762000002</v>
      </c>
      <c r="L34" s="121">
        <f>(12411.49+11567.44+21252.12)+53025.93*1+42098588.42*0.3+1933.77*670</f>
        <v>14023459.406000001</v>
      </c>
    </row>
    <row r="35" spans="2:12" ht="14.25" customHeight="1">
      <c r="B35" s="178"/>
      <c r="C35" s="175"/>
      <c r="D35" s="107" t="s">
        <v>255</v>
      </c>
      <c r="E35" s="181"/>
      <c r="F35" s="170"/>
      <c r="G35" s="172"/>
      <c r="H35" s="180"/>
      <c r="I35" s="122">
        <f>(12411.49+11567.44+21252.12)+53025.93*2+(4434087.49*0.3+4410.82*320)*2</f>
        <v>5634660.204</v>
      </c>
      <c r="J35" s="123">
        <f>(12411.49+11567.44+21252.12)+53025.93*1+4434087.49*0.3+4410.82*320</f>
        <v>2839945.627</v>
      </c>
      <c r="K35" s="122">
        <f>(12411.49+11567.44+21252.12)+53025.93*2+(9851394.43*0.3+1933.77*670)*2</f>
        <v>8653371.368</v>
      </c>
      <c r="L35" s="123">
        <f>(12411.49+11567.44+21252.12)+53025.93*1+9851394.43*0.3+1933.77*670</f>
        <v>4349301.209</v>
      </c>
    </row>
    <row r="36" spans="2:12" ht="13.5" customHeight="1">
      <c r="B36" s="178"/>
      <c r="C36" s="175" t="s">
        <v>55</v>
      </c>
      <c r="D36" s="107" t="s">
        <v>254</v>
      </c>
      <c r="E36" s="181" t="s">
        <v>111</v>
      </c>
      <c r="F36" s="170" t="s">
        <v>111</v>
      </c>
      <c r="G36" s="172">
        <f>(13949.38+17274.27)+269550.12*2</f>
        <v>570323.89</v>
      </c>
      <c r="H36" s="170" t="s">
        <v>260</v>
      </c>
      <c r="I36" s="122">
        <f>(12411.49+11567.44+21252.12)+53025.93*2+9472776.57*0.3*2</f>
        <v>5834948.852</v>
      </c>
      <c r="J36" s="123">
        <f>(12411.49+11567.44+21252.12)+53025.93*1+9472776.57*0.3</f>
        <v>2940089.951</v>
      </c>
      <c r="K36" s="122">
        <f>(12411.49+11567.44+21252.12)+(258280.67*1+42098588.42*0.3)*2</f>
        <v>25820945.442</v>
      </c>
      <c r="L36" s="123">
        <f>(12411.49+11567.44+21252.12)+258280.67*1+42098588.42*0.3</f>
        <v>12933088.246000001</v>
      </c>
    </row>
    <row r="37" spans="2:12" ht="13.5">
      <c r="B37" s="178"/>
      <c r="C37" s="175"/>
      <c r="D37" s="107" t="s">
        <v>255</v>
      </c>
      <c r="E37" s="181"/>
      <c r="F37" s="170"/>
      <c r="G37" s="172"/>
      <c r="H37" s="171"/>
      <c r="I37" s="122">
        <f>(12411.49+11567.44+21252.12)+53025.93*2+4434087.49*0.3*2</f>
        <v>2811735.404</v>
      </c>
      <c r="J37" s="123">
        <f>(12411.49+11567.44+21252.12)+53025.93*1+4434087.49*0.3</f>
        <v>1428483.227</v>
      </c>
      <c r="K37" s="122">
        <f>(12411.49+11567.44+21252.12)+(258280.67*1+3610953.65*0.3)*2</f>
        <v>2728364.5799999996</v>
      </c>
      <c r="L37" s="123">
        <f>(12411.49+11567.44+21252.12)+258280.67*1+3610953.65*0.3</f>
        <v>1386797.815</v>
      </c>
    </row>
    <row r="38" spans="2:12" ht="13.5" customHeight="1">
      <c r="B38" s="178"/>
      <c r="C38" s="175" t="s">
        <v>55</v>
      </c>
      <c r="D38" s="107" t="s">
        <v>256</v>
      </c>
      <c r="E38" s="176">
        <f>(13949.38+17274.27)+23367.57*2</f>
        <v>77958.79000000001</v>
      </c>
      <c r="F38" s="170" t="s">
        <v>260</v>
      </c>
      <c r="G38" s="172">
        <f>(13949.38+17274.27)+50289.65*2</f>
        <v>131802.95</v>
      </c>
      <c r="H38" s="170" t="s">
        <v>260</v>
      </c>
      <c r="I38" s="122">
        <f>(12411.49+11567.44+21252.12)+53025.93*2+4013834.34*0.3*2</f>
        <v>2559583.514</v>
      </c>
      <c r="J38" s="123">
        <f>(12411.49+11567.44+21252.12)+53025.93*1+4013834.34*0.3</f>
        <v>1302407.282</v>
      </c>
      <c r="K38" s="122">
        <f>(12411.49+11567.44+21252.12)+(53025.93*1+18133100.32*0.3)*2</f>
        <v>11031143.102</v>
      </c>
      <c r="L38" s="123">
        <f>(12411.49+11567.44+21252.12)+53025.93*1+18133100.32*0.3</f>
        <v>5538187.076</v>
      </c>
    </row>
    <row r="39" spans="2:12" ht="30" customHeight="1">
      <c r="B39" s="178"/>
      <c r="C39" s="175"/>
      <c r="D39" s="107" t="s">
        <v>257</v>
      </c>
      <c r="E39" s="176"/>
      <c r="F39" s="171"/>
      <c r="G39" s="172"/>
      <c r="H39" s="171"/>
      <c r="I39" s="122">
        <f>(12411.49+11567.44+21252.12)+53025.93*2+1174774.69*0.3*2</f>
        <v>856147.7239999999</v>
      </c>
      <c r="J39" s="123">
        <f>(12411.49+11567.44+21252.12)+53025.93*1+1174774.69*0.3</f>
        <v>450689.387</v>
      </c>
      <c r="K39" s="122">
        <f>(12411.49+11567.44+21252.12)+(53025.93*1+2440319.13*0.3)*2</f>
        <v>1615474.388</v>
      </c>
      <c r="L39" s="123">
        <f>(12411.49+11567.44+21252.12)+53025.93*1+2440319.13*0.3</f>
        <v>830352.7189999999</v>
      </c>
    </row>
    <row r="40" spans="2:12" ht="13.5" customHeight="1">
      <c r="B40" s="178" t="s">
        <v>221</v>
      </c>
      <c r="C40" s="175" t="s">
        <v>54</v>
      </c>
      <c r="D40" s="107" t="s">
        <v>254</v>
      </c>
      <c r="E40" s="181" t="s">
        <v>111</v>
      </c>
      <c r="F40" s="170" t="s">
        <v>111</v>
      </c>
      <c r="G40" s="172" t="s">
        <v>111</v>
      </c>
      <c r="H40" s="180" t="s">
        <v>111</v>
      </c>
      <c r="I40" s="122">
        <f>(12411.49+11567.44+21252.12)+57440.51*2+(1929005.2*0.5+23554.44*320)*2</f>
        <v>17163958.87</v>
      </c>
      <c r="J40" s="123">
        <f>(12411.49+11567.44+21252.12)+57440.51*1+1929005.2*0.5+23554.44*320</f>
        <v>8604594.959999999</v>
      </c>
      <c r="K40" s="122">
        <f>(12411.49+11567.44+21252.12)+57440.51*2+(11836363.96*0.5+2577.81*670)*2</f>
        <v>15450741.430000002</v>
      </c>
      <c r="L40" s="123">
        <f>(12411.49+11567.44+21252.12)+57440.51*1+11836363.96*0.5+2577.81*670</f>
        <v>7747986.24</v>
      </c>
    </row>
    <row r="41" spans="2:12" ht="14.25" customHeight="1">
      <c r="B41" s="178"/>
      <c r="C41" s="175"/>
      <c r="D41" s="107" t="s">
        <v>255</v>
      </c>
      <c r="E41" s="181"/>
      <c r="F41" s="170"/>
      <c r="G41" s="172"/>
      <c r="H41" s="180"/>
      <c r="I41" s="122">
        <f>(12411.49+11567.44+21252.12)+57440.51*2+(1647193.98*0.5+23554.44*320)*2</f>
        <v>16882147.65</v>
      </c>
      <c r="J41" s="123">
        <f>(12411.49+11567.44+21252.12)+57440.51*1+1647193.98*0.5+23554.44*320</f>
        <v>8463689.35</v>
      </c>
      <c r="K41" s="122">
        <f>(12411.49+11567.44+21252.12)+57440.51*2+(9851394.43*0.5+2577.81*670)*2</f>
        <v>13465771.9</v>
      </c>
      <c r="L41" s="123">
        <f>(12411.49+11567.44+21252.12)+57440.51*1+9851394.43*0.5+2577.81*670</f>
        <v>6755501.475</v>
      </c>
    </row>
    <row r="42" spans="2:12" ht="13.5" customHeight="1">
      <c r="B42" s="178"/>
      <c r="C42" s="175" t="s">
        <v>55</v>
      </c>
      <c r="D42" s="107" t="s">
        <v>254</v>
      </c>
      <c r="E42" s="181" t="s">
        <v>111</v>
      </c>
      <c r="F42" s="170" t="s">
        <v>111</v>
      </c>
      <c r="G42" s="172">
        <f>(13949.38+17274.27)+269550.12*2</f>
        <v>570323.89</v>
      </c>
      <c r="H42" s="170" t="s">
        <v>260</v>
      </c>
      <c r="I42" s="122">
        <f>(12411.49+11567.44+21252.12)+57440.51*2+1929005.2*0.5*2</f>
        <v>2089117.27</v>
      </c>
      <c r="J42" s="123">
        <f>(12411.49+11567.44+21252.12)+57440.51*1+1929005.2*0.5</f>
        <v>1067174.16</v>
      </c>
      <c r="K42" s="122">
        <f>(12411.49+11567.44+21252.12)+311975*2+11836363.96*0.5*2</f>
        <v>12505545.010000002</v>
      </c>
      <c r="L42" s="123">
        <f>(12411.49+11567.44+21252.12)+311975*1+11836363.96*0.5</f>
        <v>6275388.03</v>
      </c>
    </row>
    <row r="43" spans="2:12" ht="15" customHeight="1">
      <c r="B43" s="178"/>
      <c r="C43" s="175"/>
      <c r="D43" s="107" t="s">
        <v>255</v>
      </c>
      <c r="E43" s="181"/>
      <c r="F43" s="170"/>
      <c r="G43" s="172"/>
      <c r="H43" s="171"/>
      <c r="I43" s="122">
        <f>(12411.49+11567.44+21252.12)+57440.51*2+1647193.98*0.5*2</f>
        <v>1807306.05</v>
      </c>
      <c r="J43" s="123">
        <f>(12411.49+11567.44+21252.12)+57440.51*1+1647193.98*0.5</f>
        <v>926268.55</v>
      </c>
      <c r="K43" s="122">
        <f>(12411.49+11567.44+21252.12)+311975*2+9851394.43*0.5*2</f>
        <v>10520575.48</v>
      </c>
      <c r="L43" s="123">
        <f>(12411.49+11567.44+21252.12)+311975*1+9851394.43*0.5</f>
        <v>5282903.265</v>
      </c>
    </row>
    <row r="44" spans="2:12" ht="14.25" customHeight="1">
      <c r="B44" s="178"/>
      <c r="C44" s="175" t="s">
        <v>55</v>
      </c>
      <c r="D44" s="107" t="s">
        <v>256</v>
      </c>
      <c r="E44" s="176">
        <f>(13949.38+17274.27)+23367.57*2</f>
        <v>77958.79000000001</v>
      </c>
      <c r="F44" s="170" t="s">
        <v>260</v>
      </c>
      <c r="G44" s="172">
        <f>(13949.38+17274.27)+50289.65*2</f>
        <v>131802.95</v>
      </c>
      <c r="H44" s="170" t="s">
        <v>260</v>
      </c>
      <c r="I44" s="122">
        <f>(12411.49+11567.44+21252.12)+57440.51*2+4525932.56*0.5*2</f>
        <v>4686044.63</v>
      </c>
      <c r="J44" s="123">
        <f>(12411.49+11567.44+21252.12)+57440.51*1+4525932.56*0.5</f>
        <v>2365637.84</v>
      </c>
      <c r="K44" s="122">
        <f>(12411.49+11567.44+21252.12)+57440.51*2+4525932.56*0.5*2</f>
        <v>4686044.63</v>
      </c>
      <c r="L44" s="123">
        <f>(12411.49+11567.44+21252.12)+57440.51*1+4525932.56*0.5</f>
        <v>2365637.84</v>
      </c>
    </row>
    <row r="45" spans="2:12" ht="24" customHeight="1" thickBot="1">
      <c r="B45" s="179"/>
      <c r="C45" s="182"/>
      <c r="D45" s="124" t="s">
        <v>257</v>
      </c>
      <c r="E45" s="176"/>
      <c r="F45" s="171"/>
      <c r="G45" s="172"/>
      <c r="H45" s="171"/>
      <c r="I45" s="125">
        <f>(12411.49+11567.44+21252.12)+57440.51*2+1811469.28*0.5*2</f>
        <v>1971581.35</v>
      </c>
      <c r="J45" s="126">
        <f>(12411.49+11567.44+21252.12)+57440.51*1+1811469.28*0.5</f>
        <v>1008406.2</v>
      </c>
      <c r="K45" s="125">
        <f>(12411.49+11567.44+21252.12)+57440.51*2+1811469.28*0.5*2</f>
        <v>1971581.35</v>
      </c>
      <c r="L45" s="126">
        <f>(12411.49+11567.44+21252.12)+57440.51*1+1811469.28*0.5</f>
        <v>1008406.2</v>
      </c>
    </row>
    <row r="47" spans="2:20" ht="16.5" customHeight="1">
      <c r="B47" s="174" t="s">
        <v>258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</row>
  </sheetData>
  <sheetProtection/>
  <mergeCells count="60">
    <mergeCell ref="A3:R3"/>
    <mergeCell ref="A4:R4"/>
    <mergeCell ref="C36:C37"/>
    <mergeCell ref="B33:D33"/>
    <mergeCell ref="R11:R13"/>
    <mergeCell ref="C34:C35"/>
    <mergeCell ref="F36:F37"/>
    <mergeCell ref="C11:Q11"/>
    <mergeCell ref="C12:E12"/>
    <mergeCell ref="F12:H12"/>
    <mergeCell ref="A1:M1"/>
    <mergeCell ref="A2:M2"/>
    <mergeCell ref="A9:M9"/>
    <mergeCell ref="A11:A13"/>
    <mergeCell ref="B11:B13"/>
    <mergeCell ref="A7:R7"/>
    <mergeCell ref="O12:Q12"/>
    <mergeCell ref="A8:R8"/>
    <mergeCell ref="A5:R5"/>
    <mergeCell ref="A6:R6"/>
    <mergeCell ref="I12:K12"/>
    <mergeCell ref="A28:R28"/>
    <mergeCell ref="B31:D31"/>
    <mergeCell ref="B30:D30"/>
    <mergeCell ref="L12:N12"/>
    <mergeCell ref="F34:F35"/>
    <mergeCell ref="E30:F30"/>
    <mergeCell ref="G30:H30"/>
    <mergeCell ref="I30:J30"/>
    <mergeCell ref="K30:L30"/>
    <mergeCell ref="E33:L33"/>
    <mergeCell ref="E36:E37"/>
    <mergeCell ref="F42:F43"/>
    <mergeCell ref="H34:H35"/>
    <mergeCell ref="E34:E35"/>
    <mergeCell ref="E42:E43"/>
    <mergeCell ref="H36:H37"/>
    <mergeCell ref="H42:H43"/>
    <mergeCell ref="G36:G37"/>
    <mergeCell ref="G42:G43"/>
    <mergeCell ref="B40:B45"/>
    <mergeCell ref="G40:G41"/>
    <mergeCell ref="H40:H41"/>
    <mergeCell ref="E40:E41"/>
    <mergeCell ref="F40:F41"/>
    <mergeCell ref="G38:G39"/>
    <mergeCell ref="H38:H39"/>
    <mergeCell ref="C42:C43"/>
    <mergeCell ref="C44:C45"/>
    <mergeCell ref="E44:E45"/>
    <mergeCell ref="F44:F45"/>
    <mergeCell ref="G44:G45"/>
    <mergeCell ref="H44:H45"/>
    <mergeCell ref="G34:G35"/>
    <mergeCell ref="B47:T47"/>
    <mergeCell ref="C40:C41"/>
    <mergeCell ref="C38:C39"/>
    <mergeCell ref="E38:E39"/>
    <mergeCell ref="F38:F39"/>
    <mergeCell ref="B34:B39"/>
  </mergeCells>
  <printOptions/>
  <pageMargins left="0.7" right="0.7" top="0.75" bottom="0.75" header="0.3" footer="0.3"/>
  <pageSetup horizontalDpi="180" verticalDpi="180" orientation="landscape" paperSize="9" scale="34" r:id="rId1"/>
  <rowBreaks count="1" manualBreakCount="1">
    <brk id="2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="85" zoomScaleNormal="85" zoomScaleSheetLayoutView="100" zoomScalePageLayoutView="0" workbookViewId="0" topLeftCell="A1">
      <selection activeCell="G27" sqref="G27"/>
    </sheetView>
  </sheetViews>
  <sheetFormatPr defaultColWidth="12.28125" defaultRowHeight="15"/>
  <cols>
    <col min="1" max="1" width="5.8515625" style="6" customWidth="1"/>
    <col min="2" max="2" width="27.00390625" style="5" customWidth="1"/>
    <col min="3" max="3" width="17.28125" style="5" customWidth="1"/>
    <col min="4" max="4" width="13.57421875" style="5" customWidth="1"/>
    <col min="5" max="5" width="16.140625" style="29" customWidth="1"/>
    <col min="6" max="6" width="9.421875" style="5" customWidth="1"/>
    <col min="7" max="7" width="17.00390625" style="5" customWidth="1"/>
    <col min="8" max="8" width="13.57421875" style="5" customWidth="1"/>
    <col min="9" max="9" width="10.00390625" style="5" customWidth="1"/>
    <col min="10" max="10" width="12.140625" style="5" customWidth="1"/>
    <col min="11" max="11" width="14.140625" style="5" customWidth="1"/>
    <col min="12" max="12" width="9.140625" style="5" customWidth="1"/>
    <col min="13" max="13" width="9.57421875" style="5" customWidth="1"/>
    <col min="14" max="14" width="10.7109375" style="5" customWidth="1"/>
    <col min="15" max="16384" width="12.28125" style="5" customWidth="1"/>
  </cols>
  <sheetData>
    <row r="1" spans="1:17" ht="13.5">
      <c r="A1" s="214" t="s">
        <v>217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3" spans="1:17" ht="51" customHeight="1">
      <c r="A3" s="131" t="s">
        <v>126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4" customFormat="1" ht="13.5">
      <c r="A4" s="217" t="s">
        <v>128</v>
      </c>
      <c r="B4" s="215" t="s">
        <v>56</v>
      </c>
      <c r="C4" s="215" t="s">
        <v>57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s="4" customFormat="1" ht="36" customHeight="1">
      <c r="A5" s="217"/>
      <c r="B5" s="215"/>
      <c r="C5" s="216" t="s">
        <v>58</v>
      </c>
      <c r="D5" s="216"/>
      <c r="E5" s="216"/>
      <c r="F5" s="216" t="s">
        <v>245</v>
      </c>
      <c r="G5" s="216"/>
      <c r="H5" s="216"/>
      <c r="I5" s="216" t="s">
        <v>59</v>
      </c>
      <c r="J5" s="216"/>
      <c r="K5" s="216"/>
      <c r="L5" s="216" t="s">
        <v>60</v>
      </c>
      <c r="M5" s="216"/>
      <c r="N5" s="216"/>
      <c r="O5" s="216" t="s">
        <v>61</v>
      </c>
      <c r="P5" s="216"/>
      <c r="Q5" s="216"/>
    </row>
    <row r="6" spans="1:17" s="4" customFormat="1" ht="51.75" customHeight="1">
      <c r="A6" s="217"/>
      <c r="B6" s="215"/>
      <c r="C6" s="83" t="s">
        <v>3</v>
      </c>
      <c r="D6" s="83" t="s">
        <v>127</v>
      </c>
      <c r="E6" s="64" t="s">
        <v>5</v>
      </c>
      <c r="F6" s="83" t="s">
        <v>3</v>
      </c>
      <c r="G6" s="83" t="s">
        <v>127</v>
      </c>
      <c r="H6" s="83" t="s">
        <v>5</v>
      </c>
      <c r="I6" s="83" t="s">
        <v>3</v>
      </c>
      <c r="J6" s="83" t="s">
        <v>127</v>
      </c>
      <c r="K6" s="83" t="s">
        <v>5</v>
      </c>
      <c r="L6" s="83" t="s">
        <v>3</v>
      </c>
      <c r="M6" s="83" t="s">
        <v>127</v>
      </c>
      <c r="N6" s="83" t="s">
        <v>5</v>
      </c>
      <c r="O6" s="83" t="s">
        <v>3</v>
      </c>
      <c r="P6" s="83" t="s">
        <v>127</v>
      </c>
      <c r="Q6" s="83" t="s">
        <v>5</v>
      </c>
    </row>
    <row r="7" spans="1:17" s="4" customFormat="1" ht="13.5">
      <c r="A7" s="84">
        <v>1</v>
      </c>
      <c r="B7" s="83">
        <v>2</v>
      </c>
      <c r="C7" s="83">
        <v>3</v>
      </c>
      <c r="D7" s="83">
        <v>4</v>
      </c>
      <c r="E7" s="65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</row>
    <row r="8" spans="1:17" s="25" customFormat="1" ht="13.5">
      <c r="A8" s="20">
        <v>1</v>
      </c>
      <c r="B8" s="24" t="s">
        <v>232</v>
      </c>
      <c r="C8" s="22">
        <f>SUM(C9:C14)</f>
        <v>68</v>
      </c>
      <c r="D8" s="109">
        <f>SUM(D9:D14)</f>
        <v>71.4</v>
      </c>
      <c r="E8" s="89">
        <v>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</row>
    <row r="9" spans="1:17" ht="27">
      <c r="A9" s="86" t="s">
        <v>129</v>
      </c>
      <c r="B9" s="7" t="s">
        <v>62</v>
      </c>
      <c r="C9" s="127">
        <v>3</v>
      </c>
      <c r="D9" s="108">
        <f>C9*E9%+C9</f>
        <v>3.15</v>
      </c>
      <c r="E9" s="89">
        <v>5</v>
      </c>
      <c r="F9" s="94">
        <v>0</v>
      </c>
      <c r="G9" s="94">
        <v>0</v>
      </c>
      <c r="H9" s="90">
        <v>0</v>
      </c>
      <c r="I9" s="94">
        <v>0</v>
      </c>
      <c r="J9" s="94">
        <v>0</v>
      </c>
      <c r="K9" s="90">
        <v>0</v>
      </c>
      <c r="L9" s="94">
        <v>0</v>
      </c>
      <c r="M9" s="94">
        <v>0</v>
      </c>
      <c r="N9" s="90">
        <v>0</v>
      </c>
      <c r="O9" s="90">
        <v>0</v>
      </c>
      <c r="P9" s="90">
        <v>0</v>
      </c>
      <c r="Q9" s="90">
        <v>0</v>
      </c>
    </row>
    <row r="10" spans="1:17" ht="41.25">
      <c r="A10" s="86" t="s">
        <v>130</v>
      </c>
      <c r="B10" s="7" t="s">
        <v>63</v>
      </c>
      <c r="C10" s="127">
        <v>52</v>
      </c>
      <c r="D10" s="108">
        <f>C10*E10%+C10</f>
        <v>54.6</v>
      </c>
      <c r="E10" s="89">
        <v>5</v>
      </c>
      <c r="F10" s="94">
        <v>0</v>
      </c>
      <c r="G10" s="94">
        <v>0</v>
      </c>
      <c r="H10" s="90">
        <v>0</v>
      </c>
      <c r="I10" s="94">
        <v>0</v>
      </c>
      <c r="J10" s="94">
        <v>0</v>
      </c>
      <c r="K10" s="90">
        <v>0</v>
      </c>
      <c r="L10" s="94">
        <v>0</v>
      </c>
      <c r="M10" s="94">
        <v>0</v>
      </c>
      <c r="N10" s="90">
        <v>0</v>
      </c>
      <c r="O10" s="90">
        <v>0</v>
      </c>
      <c r="P10" s="90">
        <v>0</v>
      </c>
      <c r="Q10" s="90">
        <v>0</v>
      </c>
    </row>
    <row r="11" spans="1:17" ht="27">
      <c r="A11" s="86" t="s">
        <v>131</v>
      </c>
      <c r="B11" s="7" t="s">
        <v>64</v>
      </c>
      <c r="C11" s="127">
        <v>10</v>
      </c>
      <c r="D11" s="108">
        <f>C11*E11%+C11</f>
        <v>10.5</v>
      </c>
      <c r="E11" s="89">
        <v>5</v>
      </c>
      <c r="F11" s="94">
        <v>0</v>
      </c>
      <c r="G11" s="94">
        <v>0</v>
      </c>
      <c r="H11" s="90">
        <v>0</v>
      </c>
      <c r="I11" s="94">
        <v>0</v>
      </c>
      <c r="J11" s="94">
        <v>0</v>
      </c>
      <c r="K11" s="90">
        <v>0</v>
      </c>
      <c r="L11" s="94">
        <v>0</v>
      </c>
      <c r="M11" s="94">
        <v>0</v>
      </c>
      <c r="N11" s="90">
        <v>0</v>
      </c>
      <c r="O11" s="90">
        <v>0</v>
      </c>
      <c r="P11" s="90">
        <v>0</v>
      </c>
      <c r="Q11" s="90">
        <v>0</v>
      </c>
    </row>
    <row r="12" spans="1:17" ht="13.5">
      <c r="A12" s="86" t="s">
        <v>132</v>
      </c>
      <c r="B12" s="7" t="s">
        <v>65</v>
      </c>
      <c r="C12" s="127">
        <v>0</v>
      </c>
      <c r="D12" s="90">
        <v>0</v>
      </c>
      <c r="E12" s="26">
        <v>0</v>
      </c>
      <c r="F12" s="94">
        <v>0</v>
      </c>
      <c r="G12" s="94">
        <v>0</v>
      </c>
      <c r="H12" s="90">
        <v>0</v>
      </c>
      <c r="I12" s="94">
        <v>0</v>
      </c>
      <c r="J12" s="94">
        <v>0</v>
      </c>
      <c r="K12" s="90">
        <v>0</v>
      </c>
      <c r="L12" s="94">
        <v>0</v>
      </c>
      <c r="M12" s="94">
        <v>0</v>
      </c>
      <c r="N12" s="90">
        <v>0</v>
      </c>
      <c r="O12" s="90">
        <v>0</v>
      </c>
      <c r="P12" s="90">
        <v>0</v>
      </c>
      <c r="Q12" s="90">
        <v>0</v>
      </c>
    </row>
    <row r="13" spans="1:17" ht="27">
      <c r="A13" s="86" t="s">
        <v>133</v>
      </c>
      <c r="B13" s="7" t="s">
        <v>66</v>
      </c>
      <c r="C13" s="127">
        <v>3</v>
      </c>
      <c r="D13" s="108">
        <f>C13*E13%+C13</f>
        <v>3.15</v>
      </c>
      <c r="E13" s="89">
        <v>5</v>
      </c>
      <c r="F13" s="94">
        <v>0</v>
      </c>
      <c r="G13" s="94">
        <v>0</v>
      </c>
      <c r="H13" s="90">
        <v>0</v>
      </c>
      <c r="I13" s="94">
        <v>0</v>
      </c>
      <c r="J13" s="94">
        <v>0</v>
      </c>
      <c r="K13" s="90">
        <v>0</v>
      </c>
      <c r="L13" s="94">
        <v>0</v>
      </c>
      <c r="M13" s="94">
        <v>0</v>
      </c>
      <c r="N13" s="90">
        <v>0</v>
      </c>
      <c r="O13" s="90">
        <v>0</v>
      </c>
      <c r="P13" s="90">
        <v>0</v>
      </c>
      <c r="Q13" s="90">
        <v>0</v>
      </c>
    </row>
    <row r="14" spans="1:17" ht="13.5">
      <c r="A14" s="86" t="s">
        <v>134</v>
      </c>
      <c r="B14" s="7" t="s">
        <v>67</v>
      </c>
      <c r="C14" s="127">
        <v>0</v>
      </c>
      <c r="D14" s="90">
        <v>0</v>
      </c>
      <c r="E14" s="26">
        <v>0</v>
      </c>
      <c r="F14" s="94">
        <v>0</v>
      </c>
      <c r="G14" s="94">
        <v>0</v>
      </c>
      <c r="H14" s="90">
        <v>0</v>
      </c>
      <c r="I14" s="94">
        <v>0</v>
      </c>
      <c r="J14" s="94">
        <v>0</v>
      </c>
      <c r="K14" s="90">
        <v>0</v>
      </c>
      <c r="L14" s="94">
        <v>0</v>
      </c>
      <c r="M14" s="94">
        <v>0</v>
      </c>
      <c r="N14" s="90">
        <v>0</v>
      </c>
      <c r="O14" s="90">
        <v>0</v>
      </c>
      <c r="P14" s="90">
        <v>0</v>
      </c>
      <c r="Q14" s="90">
        <v>0</v>
      </c>
    </row>
    <row r="15" spans="1:17" s="23" customFormat="1" ht="17.25" customHeight="1">
      <c r="A15" s="20" t="s">
        <v>135</v>
      </c>
      <c r="B15" s="21" t="s">
        <v>233</v>
      </c>
      <c r="C15" s="22">
        <f>SUM(C16:C23)</f>
        <v>2</v>
      </c>
      <c r="D15" s="22">
        <f>SUM(D16:D23)</f>
        <v>0</v>
      </c>
      <c r="E15" s="89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SUM(K16:K23)</f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41.25">
      <c r="A16" s="86" t="s">
        <v>136</v>
      </c>
      <c r="B16" s="7" t="s">
        <v>68</v>
      </c>
      <c r="C16" s="94">
        <v>0</v>
      </c>
      <c r="D16" s="90">
        <v>0</v>
      </c>
      <c r="E16" s="26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0">
        <v>0</v>
      </c>
      <c r="O16" s="90">
        <v>0</v>
      </c>
      <c r="P16" s="90">
        <v>0</v>
      </c>
      <c r="Q16" s="90">
        <v>0</v>
      </c>
    </row>
    <row r="17" spans="1:17" ht="27">
      <c r="A17" s="86" t="s">
        <v>137</v>
      </c>
      <c r="B17" s="7" t="s">
        <v>69</v>
      </c>
      <c r="C17" s="94">
        <v>0</v>
      </c>
      <c r="D17" s="90">
        <v>0</v>
      </c>
      <c r="E17" s="89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0">
        <v>0</v>
      </c>
      <c r="O17" s="90">
        <v>0</v>
      </c>
      <c r="P17" s="90">
        <v>0</v>
      </c>
      <c r="Q17" s="90">
        <v>0</v>
      </c>
    </row>
    <row r="18" spans="1:17" ht="27">
      <c r="A18" s="86" t="s">
        <v>138</v>
      </c>
      <c r="B18" s="7" t="s">
        <v>70</v>
      </c>
      <c r="C18" s="94">
        <v>1</v>
      </c>
      <c r="D18" s="90">
        <v>0</v>
      </c>
      <c r="E18" s="89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0">
        <v>0</v>
      </c>
      <c r="O18" s="90">
        <v>0</v>
      </c>
      <c r="P18" s="90">
        <v>0</v>
      </c>
      <c r="Q18" s="90">
        <v>0</v>
      </c>
    </row>
    <row r="19" spans="1:17" ht="41.25">
      <c r="A19" s="86" t="s">
        <v>139</v>
      </c>
      <c r="B19" s="7" t="s">
        <v>63</v>
      </c>
      <c r="C19" s="94">
        <v>0</v>
      </c>
      <c r="D19" s="90">
        <v>0</v>
      </c>
      <c r="E19" s="89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0">
        <v>0</v>
      </c>
      <c r="O19" s="90">
        <v>0</v>
      </c>
      <c r="P19" s="90">
        <v>0</v>
      </c>
      <c r="Q19" s="90">
        <v>0</v>
      </c>
    </row>
    <row r="20" spans="1:17" ht="27">
      <c r="A20" s="86" t="s">
        <v>140</v>
      </c>
      <c r="B20" s="7" t="s">
        <v>64</v>
      </c>
      <c r="C20" s="94">
        <v>1</v>
      </c>
      <c r="D20" s="90">
        <v>0</v>
      </c>
      <c r="E20" s="89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0">
        <v>0</v>
      </c>
      <c r="O20" s="90">
        <v>0</v>
      </c>
      <c r="P20" s="90">
        <v>0</v>
      </c>
      <c r="Q20" s="90">
        <v>0</v>
      </c>
    </row>
    <row r="21" spans="1:17" ht="13.5">
      <c r="A21" s="86" t="s">
        <v>141</v>
      </c>
      <c r="B21" s="7" t="s">
        <v>65</v>
      </c>
      <c r="C21" s="94">
        <v>0</v>
      </c>
      <c r="D21" s="90">
        <v>0</v>
      </c>
      <c r="E21" s="26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0">
        <v>0</v>
      </c>
      <c r="O21" s="90">
        <v>0</v>
      </c>
      <c r="P21" s="90">
        <v>0</v>
      </c>
      <c r="Q21" s="90">
        <v>0</v>
      </c>
    </row>
    <row r="22" spans="1:17" ht="41.25">
      <c r="A22" s="86" t="s">
        <v>142</v>
      </c>
      <c r="B22" s="7" t="s">
        <v>71</v>
      </c>
      <c r="C22" s="94">
        <v>0</v>
      </c>
      <c r="D22" s="90">
        <v>0</v>
      </c>
      <c r="E22" s="26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0">
        <v>0</v>
      </c>
      <c r="O22" s="90">
        <v>0</v>
      </c>
      <c r="P22" s="90">
        <v>0</v>
      </c>
      <c r="Q22" s="90">
        <v>0</v>
      </c>
    </row>
    <row r="23" spans="1:17" ht="13.5">
      <c r="A23" s="86" t="s">
        <v>143</v>
      </c>
      <c r="B23" s="7" t="s">
        <v>67</v>
      </c>
      <c r="C23" s="94">
        <v>0</v>
      </c>
      <c r="D23" s="90">
        <v>0</v>
      </c>
      <c r="E23" s="26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0">
        <v>0</v>
      </c>
      <c r="O23" s="90">
        <v>0</v>
      </c>
      <c r="P23" s="90">
        <v>0</v>
      </c>
      <c r="Q23" s="90">
        <v>0</v>
      </c>
    </row>
    <row r="24" spans="1:17" s="23" customFormat="1" ht="21" customHeight="1">
      <c r="A24" s="20" t="s">
        <v>144</v>
      </c>
      <c r="B24" s="21" t="s">
        <v>231</v>
      </c>
      <c r="C24" s="22">
        <f>SUM(C25:C28)</f>
        <v>62</v>
      </c>
      <c r="D24" s="109">
        <f>SUM(D25:D28)</f>
        <v>65.1</v>
      </c>
      <c r="E24" s="89">
        <v>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ht="27">
      <c r="A25" s="86" t="s">
        <v>145</v>
      </c>
      <c r="B25" s="7" t="s">
        <v>26</v>
      </c>
      <c r="C25" s="127">
        <v>52</v>
      </c>
      <c r="D25" s="108">
        <f>C25*E25%+C25</f>
        <v>54.6</v>
      </c>
      <c r="E25" s="89">
        <v>5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0">
        <v>0</v>
      </c>
      <c r="O25" s="90">
        <v>0</v>
      </c>
      <c r="P25" s="90">
        <v>0</v>
      </c>
      <c r="Q25" s="90">
        <v>0</v>
      </c>
    </row>
    <row r="26" spans="1:17" ht="41.25">
      <c r="A26" s="86" t="s">
        <v>146</v>
      </c>
      <c r="B26" s="7" t="s">
        <v>72</v>
      </c>
      <c r="C26" s="127">
        <v>0</v>
      </c>
      <c r="D26" s="90">
        <v>0</v>
      </c>
      <c r="E26" s="26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0">
        <v>0</v>
      </c>
      <c r="O26" s="90">
        <v>0</v>
      </c>
      <c r="P26" s="90">
        <v>0</v>
      </c>
      <c r="Q26" s="90">
        <v>0</v>
      </c>
    </row>
    <row r="27" spans="1:17" ht="27">
      <c r="A27" s="86" t="s">
        <v>147</v>
      </c>
      <c r="B27" s="7" t="s">
        <v>73</v>
      </c>
      <c r="C27" s="92">
        <v>10</v>
      </c>
      <c r="D27" s="108">
        <f>C27*E27%+C27</f>
        <v>10.5</v>
      </c>
      <c r="E27" s="89">
        <v>5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0">
        <v>0</v>
      </c>
      <c r="O27" s="90">
        <v>0</v>
      </c>
      <c r="P27" s="90">
        <v>0</v>
      </c>
      <c r="Q27" s="90">
        <v>0</v>
      </c>
    </row>
    <row r="28" spans="1:17" ht="13.5">
      <c r="A28" s="86" t="s">
        <v>148</v>
      </c>
      <c r="B28" s="7" t="s">
        <v>67</v>
      </c>
      <c r="C28" s="127">
        <v>0</v>
      </c>
      <c r="D28" s="90">
        <v>0</v>
      </c>
      <c r="E28" s="26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0">
        <v>0</v>
      </c>
      <c r="O28" s="90">
        <v>0</v>
      </c>
      <c r="P28" s="90">
        <v>0</v>
      </c>
      <c r="Q28" s="90">
        <v>0</v>
      </c>
    </row>
    <row r="30" spans="1:17" ht="13.5">
      <c r="A30" s="131" t="s">
        <v>74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spans="1:11" s="4" customFormat="1" ht="159" customHeight="1">
      <c r="A31" s="84" t="s">
        <v>128</v>
      </c>
      <c r="B31" s="83" t="s">
        <v>75</v>
      </c>
      <c r="C31" s="83" t="s">
        <v>76</v>
      </c>
      <c r="D31" s="83" t="s">
        <v>77</v>
      </c>
      <c r="E31" s="64" t="s">
        <v>78</v>
      </c>
      <c r="F31" s="83" t="s">
        <v>79</v>
      </c>
      <c r="G31" s="83" t="s">
        <v>80</v>
      </c>
      <c r="H31" s="83" t="s">
        <v>81</v>
      </c>
      <c r="I31" s="83" t="s">
        <v>82</v>
      </c>
      <c r="J31" s="83" t="s">
        <v>83</v>
      </c>
      <c r="K31" s="83" t="s">
        <v>84</v>
      </c>
    </row>
    <row r="32" spans="1:11" ht="13.5">
      <c r="A32" s="83">
        <v>1</v>
      </c>
      <c r="B32" s="83">
        <v>2</v>
      </c>
      <c r="C32" s="83">
        <v>3</v>
      </c>
      <c r="D32" s="83">
        <v>4</v>
      </c>
      <c r="E32" s="64">
        <v>5</v>
      </c>
      <c r="F32" s="83">
        <v>6</v>
      </c>
      <c r="G32" s="83">
        <v>7</v>
      </c>
      <c r="H32" s="83">
        <v>8</v>
      </c>
      <c r="I32" s="83">
        <v>9</v>
      </c>
      <c r="J32" s="83">
        <v>10</v>
      </c>
      <c r="K32" s="83">
        <v>11</v>
      </c>
    </row>
    <row r="33" spans="1:11" ht="98.25" customHeight="1">
      <c r="A33" s="86" t="s">
        <v>150</v>
      </c>
      <c r="B33" s="218" t="s">
        <v>152</v>
      </c>
      <c r="C33" s="7" t="s">
        <v>194</v>
      </c>
      <c r="D33" s="7" t="s">
        <v>243</v>
      </c>
      <c r="E33" s="66" t="s">
        <v>252</v>
      </c>
      <c r="F33" s="85" t="s">
        <v>244</v>
      </c>
      <c r="G33" s="218" t="s">
        <v>112</v>
      </c>
      <c r="H33" s="85" t="s">
        <v>149</v>
      </c>
      <c r="I33" s="85" t="s">
        <v>149</v>
      </c>
      <c r="J33" s="85" t="s">
        <v>149</v>
      </c>
      <c r="K33" s="85" t="s">
        <v>149</v>
      </c>
    </row>
    <row r="34" spans="1:11" ht="183.75" customHeight="1">
      <c r="A34" s="86" t="s">
        <v>135</v>
      </c>
      <c r="B34" s="219"/>
      <c r="C34" s="7" t="s">
        <v>195</v>
      </c>
      <c r="D34" s="220" t="s">
        <v>196</v>
      </c>
      <c r="E34" s="221"/>
      <c r="F34" s="85" t="s">
        <v>113</v>
      </c>
      <c r="G34" s="219"/>
      <c r="H34" s="85" t="s">
        <v>149</v>
      </c>
      <c r="I34" s="85" t="s">
        <v>149</v>
      </c>
      <c r="J34" s="85" t="s">
        <v>149</v>
      </c>
      <c r="K34" s="85" t="s">
        <v>149</v>
      </c>
    </row>
    <row r="36" spans="1:17" ht="13.5">
      <c r="A36" s="131" t="s">
        <v>153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</row>
    <row r="38" spans="1:4" ht="13.5">
      <c r="A38" s="86" t="s">
        <v>128</v>
      </c>
      <c r="B38" s="85" t="s">
        <v>85</v>
      </c>
      <c r="C38" s="7"/>
      <c r="D38" s="7"/>
    </row>
    <row r="39" spans="1:4" ht="110.25">
      <c r="A39" s="86" t="s">
        <v>150</v>
      </c>
      <c r="B39" s="7" t="s">
        <v>154</v>
      </c>
      <c r="C39" s="7" t="s">
        <v>86</v>
      </c>
      <c r="D39" s="85" t="s">
        <v>246</v>
      </c>
    </row>
    <row r="40" spans="1:4" ht="54.75">
      <c r="A40" s="86" t="s">
        <v>135</v>
      </c>
      <c r="B40" s="7" t="s">
        <v>155</v>
      </c>
      <c r="C40" s="7" t="s">
        <v>87</v>
      </c>
      <c r="D40" s="85" t="s">
        <v>149</v>
      </c>
    </row>
    <row r="41" spans="1:4" ht="54.75">
      <c r="A41" s="86" t="s">
        <v>136</v>
      </c>
      <c r="B41" s="7" t="s">
        <v>88</v>
      </c>
      <c r="C41" s="7" t="s">
        <v>87</v>
      </c>
      <c r="D41" s="85" t="s">
        <v>149</v>
      </c>
    </row>
    <row r="42" spans="1:4" ht="69">
      <c r="A42" s="86" t="s">
        <v>139</v>
      </c>
      <c r="B42" s="7" t="s">
        <v>89</v>
      </c>
      <c r="C42" s="7" t="s">
        <v>87</v>
      </c>
      <c r="D42" s="85" t="s">
        <v>149</v>
      </c>
    </row>
    <row r="43" spans="1:4" ht="82.5">
      <c r="A43" s="86" t="s">
        <v>144</v>
      </c>
      <c r="B43" s="7" t="s">
        <v>90</v>
      </c>
      <c r="C43" s="7" t="s">
        <v>156</v>
      </c>
      <c r="D43" s="85" t="s">
        <v>149</v>
      </c>
    </row>
    <row r="44" spans="1:4" ht="69">
      <c r="A44" s="86" t="s">
        <v>151</v>
      </c>
      <c r="B44" s="7" t="s">
        <v>91</v>
      </c>
      <c r="C44" s="7" t="s">
        <v>156</v>
      </c>
      <c r="D44" s="85" t="s">
        <v>149</v>
      </c>
    </row>
    <row r="46" spans="1:17" s="80" customFormat="1" ht="36.75" customHeight="1">
      <c r="A46" s="211" t="s">
        <v>157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82"/>
      <c r="Q46" s="82"/>
    </row>
    <row r="47" spans="1:17" ht="15" customHeight="1">
      <c r="A47" s="211" t="s">
        <v>158</v>
      </c>
      <c r="B47" s="211"/>
      <c r="C47" s="211"/>
      <c r="D47" s="211"/>
      <c r="E47" s="211"/>
      <c r="F47" s="211"/>
      <c r="G47" s="211"/>
      <c r="H47" s="211"/>
      <c r="I47" s="211"/>
      <c r="J47" s="211"/>
      <c r="K47" s="18"/>
      <c r="L47" s="18"/>
      <c r="M47" s="18"/>
      <c r="N47" s="18"/>
      <c r="O47" s="18"/>
      <c r="P47" s="18"/>
      <c r="Q47" s="18"/>
    </row>
    <row r="48" spans="1:17" ht="13.5">
      <c r="A48" s="19"/>
      <c r="B48" s="18"/>
      <c r="C48" s="18"/>
      <c r="D48" s="18"/>
      <c r="E48" s="3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9.5" customHeight="1">
      <c r="A49" s="211" t="s">
        <v>230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18"/>
      <c r="Q49" s="18"/>
    </row>
    <row r="50" spans="1:17" ht="34.5" customHeight="1">
      <c r="A50" s="211" t="s">
        <v>229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18"/>
      <c r="Q50" s="18"/>
    </row>
    <row r="51" spans="1:17" ht="13.5">
      <c r="A51" s="212" t="s">
        <v>159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18"/>
      <c r="Q51" s="18"/>
    </row>
    <row r="52" spans="1:17" ht="13.5">
      <c r="A52" s="19"/>
      <c r="B52" s="18"/>
      <c r="C52" s="18"/>
      <c r="D52" s="18"/>
      <c r="E52" s="3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6" customHeight="1">
      <c r="A53" s="210" t="s">
        <v>160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18"/>
      <c r="Q53" s="18"/>
    </row>
    <row r="54" spans="1:17" ht="13.5">
      <c r="A54" s="213" t="s">
        <v>161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18"/>
      <c r="Q54" s="18"/>
    </row>
    <row r="55" spans="1:17" ht="13.5">
      <c r="A55" s="19"/>
      <c r="B55" s="18"/>
      <c r="C55" s="18"/>
      <c r="D55" s="18"/>
      <c r="E55" s="30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3.5">
      <c r="A56" s="210" t="s">
        <v>162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18"/>
      <c r="Q56" s="18"/>
    </row>
    <row r="57" spans="1:17" ht="13.5">
      <c r="A57" s="212" t="s">
        <v>253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18"/>
      <c r="Q57" s="18"/>
    </row>
    <row r="58" spans="1:17" ht="13.5">
      <c r="A58" s="212" t="s">
        <v>163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18"/>
      <c r="Q58" s="18"/>
    </row>
    <row r="59" spans="1:17" ht="13.5">
      <c r="A59" s="19"/>
      <c r="B59" s="18"/>
      <c r="C59" s="18"/>
      <c r="D59" s="18"/>
      <c r="E59" s="3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3.5">
      <c r="A60" s="211" t="s">
        <v>164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</row>
    <row r="61" spans="1:30" s="4" customFormat="1" ht="39.75" customHeight="1">
      <c r="A61" s="209" t="s">
        <v>128</v>
      </c>
      <c r="B61" s="208" t="s">
        <v>165</v>
      </c>
      <c r="C61" s="208" t="s">
        <v>166</v>
      </c>
      <c r="D61" s="208" t="s">
        <v>167</v>
      </c>
      <c r="E61" s="208" t="s">
        <v>168</v>
      </c>
      <c r="F61" s="208"/>
      <c r="G61" s="208"/>
      <c r="H61" s="208"/>
      <c r="I61" s="208" t="s">
        <v>173</v>
      </c>
      <c r="J61" s="208"/>
      <c r="K61" s="208"/>
      <c r="L61" s="208"/>
      <c r="M61" s="208"/>
      <c r="N61" s="208"/>
      <c r="O61" s="208" t="s">
        <v>179</v>
      </c>
      <c r="P61" s="208"/>
      <c r="Q61" s="208"/>
      <c r="R61" s="208"/>
      <c r="S61" s="208"/>
      <c r="T61" s="208"/>
      <c r="U61" s="208"/>
      <c r="V61" s="208" t="s">
        <v>183</v>
      </c>
      <c r="W61" s="208"/>
      <c r="X61" s="208"/>
      <c r="Y61" s="208"/>
      <c r="Z61" s="208" t="s">
        <v>187</v>
      </c>
      <c r="AA61" s="208"/>
      <c r="AB61" s="208"/>
      <c r="AC61" s="208" t="s">
        <v>191</v>
      </c>
      <c r="AD61" s="208"/>
    </row>
    <row r="62" spans="1:41" s="4" customFormat="1" ht="211.5" customHeight="1">
      <c r="A62" s="209"/>
      <c r="B62" s="208"/>
      <c r="C62" s="208"/>
      <c r="D62" s="208"/>
      <c r="E62" s="31" t="s">
        <v>169</v>
      </c>
      <c r="F62" s="8" t="s">
        <v>170</v>
      </c>
      <c r="G62" s="8" t="s">
        <v>171</v>
      </c>
      <c r="H62" s="8" t="s">
        <v>172</v>
      </c>
      <c r="I62" s="8" t="s">
        <v>174</v>
      </c>
      <c r="J62" s="8" t="s">
        <v>175</v>
      </c>
      <c r="K62" s="8" t="s">
        <v>176</v>
      </c>
      <c r="L62" s="8" t="s">
        <v>177</v>
      </c>
      <c r="M62" s="8" t="s">
        <v>178</v>
      </c>
      <c r="N62" s="8" t="s">
        <v>61</v>
      </c>
      <c r="O62" s="8" t="s">
        <v>180</v>
      </c>
      <c r="P62" s="8" t="s">
        <v>181</v>
      </c>
      <c r="Q62" s="8" t="s">
        <v>182</v>
      </c>
      <c r="R62" s="8" t="s">
        <v>176</v>
      </c>
      <c r="S62" s="8" t="s">
        <v>177</v>
      </c>
      <c r="T62" s="8" t="s">
        <v>178</v>
      </c>
      <c r="U62" s="8" t="s">
        <v>61</v>
      </c>
      <c r="V62" s="8" t="s">
        <v>184</v>
      </c>
      <c r="W62" s="8" t="s">
        <v>185</v>
      </c>
      <c r="X62" s="8" t="s">
        <v>186</v>
      </c>
      <c r="Y62" s="8" t="s">
        <v>61</v>
      </c>
      <c r="Z62" s="8" t="s">
        <v>188</v>
      </c>
      <c r="AA62" s="8" t="s">
        <v>189</v>
      </c>
      <c r="AB62" s="8" t="s">
        <v>190</v>
      </c>
      <c r="AC62" s="8" t="s">
        <v>192</v>
      </c>
      <c r="AD62" s="8" t="s">
        <v>193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30" ht="13.5">
      <c r="A63" s="85">
        <v>1</v>
      </c>
      <c r="B63" s="85">
        <v>2</v>
      </c>
      <c r="C63" s="85">
        <v>3</v>
      </c>
      <c r="D63" s="85">
        <v>4</v>
      </c>
      <c r="E63" s="32">
        <v>5</v>
      </c>
      <c r="F63" s="85">
        <v>6</v>
      </c>
      <c r="G63" s="85">
        <v>7</v>
      </c>
      <c r="H63" s="85">
        <v>8</v>
      </c>
      <c r="I63" s="85">
        <v>9</v>
      </c>
      <c r="J63" s="85">
        <v>10</v>
      </c>
      <c r="K63" s="85">
        <v>11</v>
      </c>
      <c r="L63" s="85">
        <v>12</v>
      </c>
      <c r="M63" s="85">
        <v>13</v>
      </c>
      <c r="N63" s="85">
        <v>14</v>
      </c>
      <c r="O63" s="85">
        <v>15</v>
      </c>
      <c r="P63" s="85">
        <v>16</v>
      </c>
      <c r="Q63" s="85">
        <v>17</v>
      </c>
      <c r="R63" s="85">
        <v>18</v>
      </c>
      <c r="S63" s="85">
        <v>19</v>
      </c>
      <c r="T63" s="85">
        <v>20</v>
      </c>
      <c r="U63" s="85">
        <v>21</v>
      </c>
      <c r="V63" s="85">
        <v>22</v>
      </c>
      <c r="W63" s="85">
        <v>23</v>
      </c>
      <c r="X63" s="85">
        <v>24</v>
      </c>
      <c r="Y63" s="85">
        <v>25</v>
      </c>
      <c r="Z63" s="85">
        <v>26</v>
      </c>
      <c r="AA63" s="85">
        <v>27</v>
      </c>
      <c r="AB63" s="85">
        <v>28</v>
      </c>
      <c r="AC63" s="85">
        <v>29</v>
      </c>
      <c r="AD63" s="85">
        <v>30</v>
      </c>
    </row>
    <row r="64" spans="1:30" ht="27">
      <c r="A64" s="85"/>
      <c r="B64" s="85" t="s">
        <v>234</v>
      </c>
      <c r="C64" s="86"/>
      <c r="D64" s="85" t="s">
        <v>224</v>
      </c>
      <c r="E64" s="26" t="s">
        <v>225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5" t="s">
        <v>225</v>
      </c>
      <c r="K64" s="85" t="s">
        <v>149</v>
      </c>
      <c r="L64" s="85" t="s">
        <v>149</v>
      </c>
      <c r="M64" s="85" t="s">
        <v>149</v>
      </c>
      <c r="N64" s="85" t="s">
        <v>149</v>
      </c>
      <c r="O64" s="85" t="s">
        <v>149</v>
      </c>
      <c r="P64" s="85" t="s">
        <v>149</v>
      </c>
      <c r="Q64" s="85" t="s">
        <v>149</v>
      </c>
      <c r="R64" s="85" t="s">
        <v>149</v>
      </c>
      <c r="S64" s="85" t="s">
        <v>149</v>
      </c>
      <c r="T64" s="85" t="s">
        <v>149</v>
      </c>
      <c r="U64" s="85" t="s">
        <v>149</v>
      </c>
      <c r="V64" s="85" t="s">
        <v>225</v>
      </c>
      <c r="W64" s="85" t="s">
        <v>149</v>
      </c>
      <c r="X64" s="85" t="s">
        <v>149</v>
      </c>
      <c r="Y64" s="85" t="s">
        <v>149</v>
      </c>
      <c r="Z64" s="85" t="s">
        <v>226</v>
      </c>
      <c r="AA64" s="85" t="s">
        <v>149</v>
      </c>
      <c r="AB64" s="85" t="s">
        <v>149</v>
      </c>
      <c r="AC64" s="85" t="s">
        <v>225</v>
      </c>
      <c r="AD64" s="85" t="s">
        <v>149</v>
      </c>
    </row>
  </sheetData>
  <sheetProtection/>
  <mergeCells count="36">
    <mergeCell ref="B4:B6"/>
    <mergeCell ref="A4:A6"/>
    <mergeCell ref="B33:B34"/>
    <mergeCell ref="G33:G34"/>
    <mergeCell ref="D34:E34"/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2023-03-30T11:32:30Z</dcterms:modified>
  <cp:category/>
  <cp:version/>
  <cp:contentType/>
  <cp:contentStatus/>
</cp:coreProperties>
</file>