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Лист1" sheetId="1" r:id="rId1"/>
    <sheet name="Лист2" sheetId="2" r:id="rId2"/>
  </sheets>
  <definedNames>
    <definedName name="_xlnm.Print_Area" localSheetId="0">'Лист1'!$A$1:$G$54</definedName>
    <definedName name="_xlnm.Print_Area" localSheetId="1">'Лист2'!$A$1:$G$55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<sst xmlns="http://schemas.openxmlformats.org/spreadsheetml/2006/main" count="140" uniqueCount="51">
  <si>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</si>
  <si>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</si>
  <si>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</si>
  <si>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</si>
  <si>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</si>
  <si>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</si>
  <si>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</si>
  <si>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</si>
  <si>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</si>
  <si>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</si>
  <si>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</si>
  <si>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</si>
  <si>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</si>
  <si>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</si>
  <si>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</si>
  <si>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</si>
  <si>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</si>
  <si>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</si>
  <si>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</si>
  <si>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</si>
  <si>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</si>
  <si>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</si>
  <si>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</si>
  <si>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</si>
  <si>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</si>
  <si>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</si>
  <si>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</si>
  <si>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</si>
  <si>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</si>
  <si>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</si>
  <si>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</si>
  <si>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</si>
  <si>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</si>
  <si>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</si>
  <si>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</si>
  <si>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</si>
  <si>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</si>
  <si>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</si>
  <si>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</si>
  <si>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</si>
  <si>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</si>
  <si>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</si>
  <si>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</si>
  <si>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</si>
  <si>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</si>
  <si>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2020 - 2024гг.</t>
  </si>
  <si>
    <t>январь 2021г.</t>
  </si>
  <si>
    <t>НЭСК</t>
  </si>
  <si>
    <t>Прочие потребители ГП</t>
  </si>
  <si>
    <t>село</t>
  </si>
  <si>
    <t>год 2022г.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</si>
</sst>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164" fontId="43" fillId="0" borderId="15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3" xfId="53" applyFont="1" applyBorder="1" applyAlignment="1">
      <alignment vertical="center" wrapText="1"/>
      <protection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1.28125" style="4" bestFit="1" customWidth="1"/>
    <col min="7" max="7" width="10.851562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43" t="s">
        <v>6</v>
      </c>
      <c r="B1" s="43"/>
      <c r="C1" s="43"/>
      <c r="D1" s="43"/>
      <c r="E1" s="43"/>
      <c r="F1" s="43"/>
      <c r="G1" s="43"/>
    </row>
    <row r="2" spans="1:7" ht="15.75">
      <c r="A2" s="44" t="s">
        <v>37</v>
      </c>
      <c r="B2" s="44"/>
      <c r="C2" s="44"/>
      <c r="D2" s="44"/>
      <c r="E2" s="44"/>
      <c r="F2" s="44"/>
      <c r="G2" s="44"/>
    </row>
    <row r="3" spans="1:7" ht="15.75">
      <c r="A3" s="43" t="s">
        <v>46</v>
      </c>
      <c r="B3" s="43"/>
      <c r="C3" s="43"/>
      <c r="D3" s="43"/>
      <c r="E3" s="43"/>
      <c r="F3" s="43"/>
      <c r="G3" s="43"/>
    </row>
    <row r="4" ht="16.5" thickBot="1"/>
    <row r="5" spans="1:7" ht="15.75">
      <c r="A5" s="51" t="s">
        <v>0</v>
      </c>
      <c r="B5" s="53" t="s">
        <v>1</v>
      </c>
      <c r="C5" s="55" t="s">
        <v>45</v>
      </c>
      <c r="D5" s="56"/>
      <c r="E5" s="56"/>
      <c r="F5" s="56"/>
      <c r="G5" s="57"/>
    </row>
    <row r="6" spans="1:7" ht="15.75">
      <c r="A6" s="52"/>
      <c r="B6" s="54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45" t="s">
        <v>29</v>
      </c>
      <c r="C8" s="46"/>
      <c r="D8" s="46"/>
      <c r="E8" s="46"/>
      <c r="F8" s="46"/>
      <c r="G8" s="47"/>
    </row>
    <row r="9" spans="1:7" ht="15.75">
      <c r="A9" s="14" t="s">
        <v>17</v>
      </c>
      <c r="B9" s="15" t="s">
        <v>8</v>
      </c>
      <c r="C9" s="16">
        <f>F9</f>
        <v>13490.991999999998</v>
      </c>
      <c r="D9" s="16"/>
      <c r="E9" s="16"/>
      <c r="F9" s="35">
        <f>C18+C26</f>
        <v>13490.991999999998</v>
      </c>
      <c r="G9" s="17">
        <f>G18+G26</f>
        <v>4065.842</v>
      </c>
    </row>
    <row r="10" spans="1:7" ht="15.75">
      <c r="A10" s="18" t="s">
        <v>12</v>
      </c>
      <c r="B10" s="19" t="s">
        <v>40</v>
      </c>
      <c r="C10" s="20">
        <f>G10</f>
        <v>4065.842</v>
      </c>
      <c r="D10" s="20"/>
      <c r="E10" s="20"/>
      <c r="F10" s="20"/>
      <c r="G10" s="21">
        <f>G9</f>
        <v>4065.842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4065.842</v>
      </c>
      <c r="D14" s="20"/>
      <c r="E14" s="20"/>
      <c r="F14" s="20"/>
      <c r="G14" s="21">
        <f>G10</f>
        <v>4065.842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785.231</v>
      </c>
      <c r="D16" s="20"/>
      <c r="E16" s="20"/>
      <c r="F16" s="20">
        <v>785.231</v>
      </c>
      <c r="G16" s="21"/>
    </row>
    <row r="17" spans="1:7" ht="32.25" thickBot="1">
      <c r="A17" s="18" t="s">
        <v>39</v>
      </c>
      <c r="B17" s="28" t="s">
        <v>33</v>
      </c>
      <c r="C17" s="29">
        <f>F17</f>
        <v>12705.760999999999</v>
      </c>
      <c r="D17" s="29"/>
      <c r="E17" s="29"/>
      <c r="F17" s="29">
        <f>F9-F16</f>
        <v>12705.760999999999</v>
      </c>
      <c r="G17" s="30"/>
    </row>
    <row r="18" spans="1:10" ht="15.75">
      <c r="A18" s="14" t="s">
        <v>14</v>
      </c>
      <c r="B18" s="15" t="s">
        <v>18</v>
      </c>
      <c r="C18" s="16">
        <f>C19</f>
        <v>12921.256999999998</v>
      </c>
      <c r="D18" s="16"/>
      <c r="E18" s="16"/>
      <c r="F18" s="16">
        <f>F20+F21+F22</f>
        <v>9111.054999999998</v>
      </c>
      <c r="G18" s="17">
        <f>G20+G21+G22</f>
        <v>3810.202</v>
      </c>
      <c r="I18" s="23"/>
      <c r="J18" s="23"/>
    </row>
    <row r="19" spans="1:11" ht="15.75">
      <c r="A19" s="18" t="s">
        <v>22</v>
      </c>
      <c r="B19" s="19" t="s">
        <v>19</v>
      </c>
      <c r="C19" s="5">
        <f>F19+G19</f>
        <v>12921.256999999998</v>
      </c>
      <c r="D19" s="20"/>
      <c r="E19" s="20"/>
      <c r="F19" s="20">
        <f>F18</f>
        <v>9111.054999999998</v>
      </c>
      <c r="G19" s="21">
        <f>G18</f>
        <v>3810.202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5584.23</v>
      </c>
      <c r="D20" s="20"/>
      <c r="E20" s="20"/>
      <c r="F20" s="5">
        <v>5584.23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3531.0069999999996</v>
      </c>
      <c r="D21" s="20"/>
      <c r="E21" s="20"/>
      <c r="F21" s="20">
        <f>3080.296+8.442</f>
        <v>3088.738</v>
      </c>
      <c r="G21" s="21">
        <v>442.269</v>
      </c>
      <c r="I21" s="25"/>
      <c r="K21" s="25"/>
    </row>
    <row r="22" spans="1:11" ht="31.5">
      <c r="A22" s="18"/>
      <c r="B22" s="19" t="s">
        <v>34</v>
      </c>
      <c r="C22" s="20">
        <f>F22+G22</f>
        <v>3806.02</v>
      </c>
      <c r="D22" s="20"/>
      <c r="E22" s="20"/>
      <c r="F22" s="20">
        <f>SUM(F23:F25)</f>
        <v>438.087</v>
      </c>
      <c r="G22" s="21">
        <f>SUM(G23:G25)</f>
        <v>3367.933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9.158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5"/>
      <c r="G24" s="6">
        <v>952.491</v>
      </c>
      <c r="I24" s="26"/>
      <c r="J24" s="23"/>
      <c r="K24" s="25"/>
    </row>
    <row r="25" spans="1:11" ht="63.75" thickBot="1">
      <c r="A25" s="18"/>
      <c r="B25" s="32" t="s">
        <v>36</v>
      </c>
      <c r="C25" s="29"/>
      <c r="D25" s="29"/>
      <c r="E25" s="29"/>
      <c r="F25" s="33">
        <v>428.929</v>
      </c>
      <c r="G25" s="34">
        <v>2415.442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v>569.735</v>
      </c>
      <c r="D26" s="16"/>
      <c r="E26" s="16"/>
      <c r="F26" s="16">
        <f>ROUND(C26*55.13/100,3)</f>
        <v>314.095</v>
      </c>
      <c r="G26" s="17">
        <f>C26-F26</f>
        <v>255.64</v>
      </c>
    </row>
    <row r="27" spans="1:7" ht="16.5" thickBot="1">
      <c r="A27" s="27"/>
      <c r="B27" s="28" t="s">
        <v>31</v>
      </c>
      <c r="C27" s="29">
        <f>C26/C9*100</f>
        <v>4.223077146587887</v>
      </c>
      <c r="D27" s="29"/>
      <c r="E27" s="29"/>
      <c r="F27" s="29">
        <f>F26/F9*100</f>
        <v>2.3281831313812953</v>
      </c>
      <c r="G27" s="30">
        <f>G26/G9*100</f>
        <v>6.287504531656666</v>
      </c>
    </row>
    <row r="28" spans="1:7" s="2" customFormat="1" ht="16.5" thickBot="1">
      <c r="A28" s="36" t="s">
        <v>24</v>
      </c>
      <c r="B28" s="48" t="s">
        <v>30</v>
      </c>
      <c r="C28" s="49"/>
      <c r="D28" s="49"/>
      <c r="E28" s="49"/>
      <c r="F28" s="49"/>
      <c r="G28" s="50"/>
    </row>
    <row r="29" spans="1:7" ht="15.75">
      <c r="A29" s="14" t="s">
        <v>17</v>
      </c>
      <c r="B29" s="15" t="s">
        <v>26</v>
      </c>
      <c r="C29" s="16">
        <v>24.836</v>
      </c>
      <c r="D29" s="16"/>
      <c r="E29" s="16"/>
      <c r="F29" s="16">
        <f>C29</f>
        <v>24.836</v>
      </c>
      <c r="G29" s="17">
        <f>G38+G46</f>
        <v>6.293</v>
      </c>
    </row>
    <row r="30" spans="1:9" ht="15.75">
      <c r="A30" s="18" t="s">
        <v>12</v>
      </c>
      <c r="B30" s="19" t="s">
        <v>9</v>
      </c>
      <c r="C30" s="20">
        <f>G30</f>
        <v>6.293</v>
      </c>
      <c r="D30" s="20"/>
      <c r="E30" s="20"/>
      <c r="F30" s="20"/>
      <c r="G30" s="21">
        <f>G34</f>
        <v>6.293</v>
      </c>
      <c r="I30" s="23"/>
    </row>
    <row r="31" spans="1:7" ht="15.75">
      <c r="A31" s="18"/>
      <c r="B31" s="19" t="s">
        <v>10</v>
      </c>
      <c r="C31" s="20"/>
      <c r="D31" s="20"/>
      <c r="E31" s="20"/>
      <c r="F31" s="20"/>
      <c r="G31" s="21"/>
    </row>
    <row r="32" spans="1:7" ht="15.75">
      <c r="A32" s="18"/>
      <c r="B32" s="19" t="s">
        <v>3</v>
      </c>
      <c r="C32" s="20"/>
      <c r="D32" s="20"/>
      <c r="E32" s="20"/>
      <c r="F32" s="20"/>
      <c r="G32" s="21"/>
    </row>
    <row r="33" spans="1:7" ht="15.75">
      <c r="A33" s="18"/>
      <c r="B33" s="19" t="s">
        <v>4</v>
      </c>
      <c r="C33" s="20"/>
      <c r="D33" s="20"/>
      <c r="E33" s="20"/>
      <c r="F33" s="20"/>
      <c r="G33" s="21"/>
    </row>
    <row r="34" spans="1:7" ht="15.75">
      <c r="A34" s="18"/>
      <c r="B34" s="19" t="s">
        <v>16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18"/>
      <c r="B35" s="19" t="s">
        <v>5</v>
      </c>
      <c r="C35" s="20"/>
      <c r="D35" s="20"/>
      <c r="E35" s="20"/>
      <c r="F35" s="20"/>
      <c r="G35" s="21"/>
    </row>
    <row r="36" spans="1:7" ht="15.75">
      <c r="A36" s="18" t="s">
        <v>25</v>
      </c>
      <c r="B36" s="19" t="s">
        <v>41</v>
      </c>
      <c r="C36" s="37">
        <f>F36</f>
        <v>1.546</v>
      </c>
      <c r="D36" s="37"/>
      <c r="E36" s="37"/>
      <c r="F36" s="37">
        <v>1.546</v>
      </c>
      <c r="G36" s="38"/>
    </row>
    <row r="37" spans="1:7" ht="16.5" thickBot="1">
      <c r="A37" s="18" t="s">
        <v>44</v>
      </c>
      <c r="B37" s="19" t="s">
        <v>33</v>
      </c>
      <c r="C37" s="29">
        <f>F37</f>
        <v>23.29</v>
      </c>
      <c r="D37" s="29"/>
      <c r="E37" s="29"/>
      <c r="F37" s="29">
        <f>F29-F36</f>
        <v>23.29</v>
      </c>
      <c r="G37" s="30"/>
    </row>
    <row r="38" spans="1:7" ht="15.75">
      <c r="A38" s="14" t="s">
        <v>14</v>
      </c>
      <c r="B38" s="15" t="s">
        <v>27</v>
      </c>
      <c r="C38" s="16">
        <f>F38+G38</f>
        <v>24.113000000000003</v>
      </c>
      <c r="D38" s="16"/>
      <c r="E38" s="16"/>
      <c r="F38" s="16">
        <f>F39</f>
        <v>18.144000000000002</v>
      </c>
      <c r="G38" s="17">
        <f>G39</f>
        <v>5.969</v>
      </c>
    </row>
    <row r="39" spans="1:9" ht="15.75">
      <c r="A39" s="18" t="s">
        <v>22</v>
      </c>
      <c r="B39" s="19" t="s">
        <v>19</v>
      </c>
      <c r="C39" s="20">
        <f>C38</f>
        <v>24.113000000000003</v>
      </c>
      <c r="D39" s="20"/>
      <c r="E39" s="20"/>
      <c r="F39" s="5">
        <f>SUM(F40:F42)</f>
        <v>18.144000000000002</v>
      </c>
      <c r="G39" s="6">
        <f>SUM(G40:G42)</f>
        <v>5.969</v>
      </c>
      <c r="H39" s="23"/>
      <c r="I39" s="23"/>
    </row>
    <row r="40" spans="1:7" ht="15.75">
      <c r="A40" s="39"/>
      <c r="B40" s="19" t="s">
        <v>21</v>
      </c>
      <c r="C40" s="20">
        <f>F40</f>
        <v>9.435</v>
      </c>
      <c r="D40" s="20"/>
      <c r="F40" s="20">
        <v>9.435</v>
      </c>
      <c r="G40" s="21"/>
    </row>
    <row r="41" spans="1:7" ht="15.75">
      <c r="A41" s="39"/>
      <c r="B41" s="19" t="s">
        <v>20</v>
      </c>
      <c r="C41" s="5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39"/>
      <c r="B42" s="19" t="s">
        <v>34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38</v>
      </c>
      <c r="C43" s="20"/>
      <c r="D43" s="20"/>
      <c r="E43" s="20"/>
      <c r="F43" s="20">
        <v>0.009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5"/>
      <c r="G44" s="6">
        <v>1.263</v>
      </c>
      <c r="I44" s="26"/>
      <c r="J44" s="23"/>
      <c r="K44" s="25"/>
    </row>
    <row r="45" spans="1:11" ht="63.75" thickBot="1">
      <c r="A45" s="18"/>
      <c r="B45" s="32" t="s">
        <v>36</v>
      </c>
      <c r="C45" s="29"/>
      <c r="D45" s="29"/>
      <c r="E45" s="29"/>
      <c r="F45" s="29">
        <v>0.752</v>
      </c>
      <c r="G45" s="34">
        <v>3.432</v>
      </c>
      <c r="I45" s="26"/>
      <c r="J45" s="23"/>
      <c r="K45" s="25"/>
    </row>
    <row r="46" spans="1:8" ht="15.75">
      <c r="A46" s="14">
        <v>3</v>
      </c>
      <c r="B46" s="15" t="s">
        <v>28</v>
      </c>
      <c r="C46" s="16">
        <f>F46+G46</f>
        <v>0.7229999999999965</v>
      </c>
      <c r="D46" s="16"/>
      <c r="E46" s="16"/>
      <c r="F46" s="16">
        <f>F29-F38-G29</f>
        <v>0.39899999999999647</v>
      </c>
      <c r="G46" s="17">
        <v>0.324</v>
      </c>
      <c r="H46" s="23"/>
    </row>
    <row r="47" spans="1:7" ht="16.5" thickBot="1">
      <c r="A47" s="40"/>
      <c r="B47" s="28" t="s">
        <v>11</v>
      </c>
      <c r="C47" s="41">
        <f>ROUND(C46/C29*100,2)</f>
        <v>2.91</v>
      </c>
      <c r="D47" s="41"/>
      <c r="E47" s="41"/>
      <c r="F47" s="41">
        <f>F46/F29*100</f>
        <v>1.6065388951521844</v>
      </c>
      <c r="G47" s="42">
        <f>G46/G29*100</f>
        <v>5.148577784840299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31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18" numberStoredAsText="1"/>
    <ignoredError sqref="C20" formula="1"/>
    <ignoredError sqref="F39 G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4.28125" style="4" bestFit="1" customWidth="1"/>
    <col min="7" max="7" width="12.5742187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43" t="s">
        <v>6</v>
      </c>
      <c r="B1" s="43"/>
      <c r="C1" s="43"/>
      <c r="D1" s="43"/>
      <c r="E1" s="43"/>
      <c r="F1" s="43"/>
      <c r="G1" s="43"/>
    </row>
    <row r="2" spans="1:7" ht="15.75">
      <c r="A2" s="44" t="s">
        <v>37</v>
      </c>
      <c r="B2" s="44"/>
      <c r="C2" s="44"/>
      <c r="D2" s="44"/>
      <c r="E2" s="44"/>
      <c r="F2" s="44"/>
      <c r="G2" s="44"/>
    </row>
    <row r="3" spans="1:7" ht="15.75">
      <c r="A3" s="43" t="s">
        <v>50</v>
      </c>
      <c r="B3" s="43"/>
      <c r="C3" s="43"/>
      <c r="D3" s="43"/>
      <c r="E3" s="43"/>
      <c r="F3" s="43"/>
      <c r="G3" s="43"/>
    </row>
    <row r="4" ht="16.5" thickBot="1"/>
    <row r="5" spans="1:7" ht="15.75">
      <c r="A5" s="51" t="s">
        <v>0</v>
      </c>
      <c r="B5" s="53" t="s">
        <v>1</v>
      </c>
      <c r="C5" s="55" t="s">
        <v>45</v>
      </c>
      <c r="D5" s="56"/>
      <c r="E5" s="56"/>
      <c r="F5" s="56"/>
      <c r="G5" s="57"/>
    </row>
    <row r="6" spans="1:7" ht="15.75">
      <c r="A6" s="52"/>
      <c r="B6" s="54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45" t="s">
        <v>29</v>
      </c>
      <c r="C8" s="46"/>
      <c r="D8" s="46"/>
      <c r="E8" s="46"/>
      <c r="F8" s="46"/>
      <c r="G8" s="47"/>
    </row>
    <row r="9" spans="1:7" ht="15.75">
      <c r="A9" s="14" t="s">
        <v>17</v>
      </c>
      <c r="B9" s="15" t="s">
        <v>8</v>
      </c>
      <c r="C9" s="16">
        <f>F9</f>
        <v>147513.04527126902</v>
      </c>
      <c r="D9" s="16"/>
      <c r="E9" s="16"/>
      <c r="F9" s="35">
        <f>C28+C18</f>
        <v>147513.04527126902</v>
      </c>
      <c r="G9" s="17">
        <f>G18+G28</f>
        <v>44169.688016216</v>
      </c>
    </row>
    <row r="10" spans="1:7" ht="15.75">
      <c r="A10" s="18" t="s">
        <v>12</v>
      </c>
      <c r="B10" s="19" t="s">
        <v>40</v>
      </c>
      <c r="C10" s="20">
        <f>G10</f>
        <v>44169.688016216</v>
      </c>
      <c r="D10" s="20"/>
      <c r="E10" s="20"/>
      <c r="F10" s="20"/>
      <c r="G10" s="21">
        <f>G9</f>
        <v>44169.688016216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44169.688016216</v>
      </c>
      <c r="D14" s="20"/>
      <c r="E14" s="20"/>
      <c r="F14" s="20"/>
      <c r="G14" s="21">
        <f>G10</f>
        <v>44169.688016216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6227.056</v>
      </c>
      <c r="D16" s="20"/>
      <c r="E16" s="20"/>
      <c r="F16" s="20">
        <v>6227.056</v>
      </c>
      <c r="G16" s="21"/>
    </row>
    <row r="17" spans="1:7" ht="16.5" thickBot="1">
      <c r="A17" s="18" t="s">
        <v>39</v>
      </c>
      <c r="B17" s="28" t="s">
        <v>33</v>
      </c>
      <c r="C17" s="29">
        <f>F17</f>
        <v>141285.989271269</v>
      </c>
      <c r="D17" s="29"/>
      <c r="E17" s="29"/>
      <c r="F17" s="33">
        <f>F9-F16</f>
        <v>141285.989271269</v>
      </c>
      <c r="G17" s="30"/>
    </row>
    <row r="18" spans="1:10" ht="15.75">
      <c r="A18" s="14" t="s">
        <v>14</v>
      </c>
      <c r="B18" s="15" t="s">
        <v>18</v>
      </c>
      <c r="C18" s="16">
        <f>C19</f>
        <v>144423.89403421</v>
      </c>
      <c r="D18" s="16"/>
      <c r="E18" s="16"/>
      <c r="F18" s="16">
        <f>F20+F22+F23+F21</f>
        <v>101640.308017994</v>
      </c>
      <c r="G18" s="17">
        <f>G20+G22+G23</f>
        <v>42783.586016216</v>
      </c>
      <c r="I18" s="23"/>
      <c r="J18" s="23"/>
    </row>
    <row r="19" spans="1:11" ht="15.75">
      <c r="A19" s="18" t="s">
        <v>22</v>
      </c>
      <c r="B19" s="19" t="s">
        <v>19</v>
      </c>
      <c r="C19" s="5">
        <f>F19+G19</f>
        <v>144423.89403421</v>
      </c>
      <c r="D19" s="20"/>
      <c r="E19" s="20"/>
      <c r="F19" s="20">
        <f>F18</f>
        <v>101640.308017994</v>
      </c>
      <c r="G19" s="21">
        <f>G18</f>
        <v>42783.586016216</v>
      </c>
      <c r="H19" s="23"/>
      <c r="I19" s="22">
        <f>C18+C28-C9</f>
        <v>0</v>
      </c>
      <c r="J19" s="23"/>
      <c r="K19" s="24"/>
    </row>
    <row r="20" spans="1:11" ht="15.75">
      <c r="A20" s="18"/>
      <c r="B20" s="19" t="s">
        <v>21</v>
      </c>
      <c r="C20" s="20">
        <f>F20</f>
        <v>63567.0984497</v>
      </c>
      <c r="D20" s="20"/>
      <c r="E20" s="20"/>
      <c r="F20" s="5">
        <v>63567.0984497</v>
      </c>
      <c r="G20" s="21"/>
      <c r="I20" s="25"/>
      <c r="J20" s="23"/>
      <c r="K20" s="23"/>
    </row>
    <row r="21" spans="1:11" ht="15.75">
      <c r="A21" s="18"/>
      <c r="B21" s="19" t="s">
        <v>47</v>
      </c>
      <c r="C21" s="20">
        <f>F21</f>
        <v>480.163</v>
      </c>
      <c r="D21" s="20"/>
      <c r="E21" s="20"/>
      <c r="F21" s="5">
        <v>480.163</v>
      </c>
      <c r="G21" s="21"/>
      <c r="I21" s="25"/>
      <c r="J21" s="23"/>
      <c r="K21" s="23"/>
    </row>
    <row r="22" spans="1:11" ht="15.75">
      <c r="A22" s="18"/>
      <c r="B22" s="19" t="s">
        <v>48</v>
      </c>
      <c r="C22" s="20">
        <f>F22+G22</f>
        <v>39935.407244647</v>
      </c>
      <c r="D22" s="20"/>
      <c r="E22" s="20"/>
      <c r="F22" s="20">
        <f>34126.698193773-F21</f>
        <v>33646.535193773</v>
      </c>
      <c r="G22" s="21">
        <v>6288.872050874001</v>
      </c>
      <c r="I22" s="25"/>
      <c r="J22" s="23"/>
      <c r="K22" s="25"/>
    </row>
    <row r="23" spans="1:11" ht="31.5">
      <c r="A23" s="18"/>
      <c r="B23" s="19" t="s">
        <v>34</v>
      </c>
      <c r="C23" s="20">
        <f>F23+G23</f>
        <v>40441.225339863006</v>
      </c>
      <c r="D23" s="20"/>
      <c r="E23" s="20"/>
      <c r="F23" s="20">
        <f>SUM(F24:F27)</f>
        <v>3946.5113745210006</v>
      </c>
      <c r="G23" s="21">
        <f>SUM(G24:G27)</f>
        <v>36494.713965342</v>
      </c>
      <c r="I23" s="26"/>
      <c r="J23" s="23"/>
      <c r="K23" s="25"/>
    </row>
    <row r="24" spans="1:11" ht="15.75">
      <c r="A24" s="18"/>
      <c r="B24" s="19" t="s">
        <v>38</v>
      </c>
      <c r="C24" s="20"/>
      <c r="D24" s="20"/>
      <c r="E24" s="20"/>
      <c r="F24" s="20">
        <v>78.617361856</v>
      </c>
      <c r="G24" s="21"/>
      <c r="I24" s="26"/>
      <c r="J24" s="23"/>
      <c r="K24" s="25"/>
    </row>
    <row r="25" spans="1:11" ht="15.75">
      <c r="A25" s="18"/>
      <c r="B25" s="19" t="s">
        <v>49</v>
      </c>
      <c r="C25" s="20"/>
      <c r="D25" s="20"/>
      <c r="E25" s="20"/>
      <c r="F25" s="20">
        <v>900.9822300000001</v>
      </c>
      <c r="G25" s="21"/>
      <c r="I25" s="26"/>
      <c r="J25" s="23"/>
      <c r="K25" s="25"/>
    </row>
    <row r="26" spans="1:11" ht="63">
      <c r="A26" s="18"/>
      <c r="B26" s="1" t="s">
        <v>35</v>
      </c>
      <c r="C26" s="20"/>
      <c r="D26" s="20"/>
      <c r="E26" s="20"/>
      <c r="F26" s="5"/>
      <c r="G26" s="6">
        <v>9368.505691186</v>
      </c>
      <c r="I26" s="26"/>
      <c r="J26" s="23"/>
      <c r="K26" s="25"/>
    </row>
    <row r="27" spans="1:11" ht="63.75" thickBot="1">
      <c r="A27" s="18"/>
      <c r="B27" s="32" t="s">
        <v>36</v>
      </c>
      <c r="C27" s="29"/>
      <c r="D27" s="29"/>
      <c r="E27" s="29"/>
      <c r="F27" s="33">
        <v>2966.9117826650004</v>
      </c>
      <c r="G27" s="34">
        <v>27126.208274156004</v>
      </c>
      <c r="I27" s="26"/>
      <c r="J27" s="23"/>
      <c r="K27" s="25"/>
    </row>
    <row r="28" spans="1:7" ht="15.75">
      <c r="A28" s="14" t="s">
        <v>15</v>
      </c>
      <c r="B28" s="15" t="s">
        <v>23</v>
      </c>
      <c r="C28" s="16">
        <v>3089.151237059</v>
      </c>
      <c r="D28" s="16"/>
      <c r="E28" s="16"/>
      <c r="F28" s="16">
        <f>ROUND(C28*55.13/100,3)</f>
        <v>1703.049</v>
      </c>
      <c r="G28" s="17">
        <f>ROUND(C28-F28,3)</f>
        <v>1386.102</v>
      </c>
    </row>
    <row r="29" spans="1:8" ht="16.5" thickBot="1">
      <c r="A29" s="27"/>
      <c r="B29" s="28" t="s">
        <v>31</v>
      </c>
      <c r="C29" s="41">
        <f>C28/C9*100</f>
        <v>2.0941546094301065</v>
      </c>
      <c r="D29" s="41"/>
      <c r="E29" s="41"/>
      <c r="F29" s="41">
        <f>F28/F9*100</f>
        <v>1.1545073839863986</v>
      </c>
      <c r="G29" s="42">
        <f>G28/G9*100</f>
        <v>3.1381294780509226</v>
      </c>
      <c r="H29" s="3">
        <v>2.91</v>
      </c>
    </row>
    <row r="30" spans="1:7" s="2" customFormat="1" ht="16.5" thickBot="1">
      <c r="A30" s="36" t="s">
        <v>24</v>
      </c>
      <c r="B30" s="48" t="s">
        <v>30</v>
      </c>
      <c r="C30" s="49"/>
      <c r="D30" s="49"/>
      <c r="E30" s="49"/>
      <c r="F30" s="49"/>
      <c r="G30" s="50"/>
    </row>
    <row r="31" spans="1:7" ht="15.75">
      <c r="A31" s="14" t="s">
        <v>17</v>
      </c>
      <c r="B31" s="15" t="s">
        <v>26</v>
      </c>
      <c r="C31" s="16">
        <v>24.314</v>
      </c>
      <c r="D31" s="16"/>
      <c r="E31" s="16"/>
      <c r="F31" s="16">
        <f>C31</f>
        <v>24.314</v>
      </c>
      <c r="G31" s="17">
        <f>G40+G48</f>
        <v>6.652</v>
      </c>
    </row>
    <row r="32" spans="1:9" ht="15.75">
      <c r="A32" s="18" t="s">
        <v>12</v>
      </c>
      <c r="B32" s="19" t="s">
        <v>9</v>
      </c>
      <c r="C32" s="20">
        <f>G32</f>
        <v>6.652</v>
      </c>
      <c r="D32" s="20"/>
      <c r="E32" s="20"/>
      <c r="F32" s="20"/>
      <c r="G32" s="21">
        <f>G36</f>
        <v>6.652</v>
      </c>
      <c r="I32" s="23"/>
    </row>
    <row r="33" spans="1:7" ht="15.75">
      <c r="A33" s="18"/>
      <c r="B33" s="19" t="s">
        <v>10</v>
      </c>
      <c r="C33" s="20"/>
      <c r="D33" s="20"/>
      <c r="E33" s="20"/>
      <c r="F33" s="20"/>
      <c r="G33" s="21"/>
    </row>
    <row r="34" spans="1:7" ht="15.75">
      <c r="A34" s="18"/>
      <c r="B34" s="19" t="s">
        <v>3</v>
      </c>
      <c r="C34" s="20"/>
      <c r="D34" s="20"/>
      <c r="E34" s="20"/>
      <c r="F34" s="20"/>
      <c r="G34" s="21"/>
    </row>
    <row r="35" spans="1:7" ht="15.75">
      <c r="A35" s="18"/>
      <c r="B35" s="19" t="s">
        <v>4</v>
      </c>
      <c r="C35" s="20"/>
      <c r="D35" s="20"/>
      <c r="E35" s="20"/>
      <c r="F35" s="20"/>
      <c r="G35" s="21"/>
    </row>
    <row r="36" spans="1:7" ht="15.75">
      <c r="A36" s="18"/>
      <c r="B36" s="19" t="s">
        <v>16</v>
      </c>
      <c r="C36" s="20">
        <f>F36+G36</f>
        <v>6.652</v>
      </c>
      <c r="D36" s="20"/>
      <c r="E36" s="20"/>
      <c r="F36" s="20"/>
      <c r="G36" s="21">
        <f>G31</f>
        <v>6.652</v>
      </c>
    </row>
    <row r="37" spans="1:7" ht="15.75">
      <c r="A37" s="18"/>
      <c r="B37" s="19" t="s">
        <v>5</v>
      </c>
      <c r="C37" s="20"/>
      <c r="D37" s="20"/>
      <c r="E37" s="20"/>
      <c r="F37" s="20"/>
      <c r="G37" s="21"/>
    </row>
    <row r="38" spans="1:7" ht="15.75">
      <c r="A38" s="18" t="s">
        <v>25</v>
      </c>
      <c r="B38" s="19" t="s">
        <v>41</v>
      </c>
      <c r="C38" s="37">
        <f>F38</f>
        <v>1.491</v>
      </c>
      <c r="D38" s="37"/>
      <c r="E38" s="37"/>
      <c r="F38" s="37">
        <v>1.491</v>
      </c>
      <c r="G38" s="38"/>
    </row>
    <row r="39" spans="1:7" ht="16.5" thickBot="1">
      <c r="A39" s="18" t="s">
        <v>44</v>
      </c>
      <c r="B39" s="19" t="s">
        <v>33</v>
      </c>
      <c r="C39" s="29">
        <f>F39</f>
        <v>22.823</v>
      </c>
      <c r="D39" s="29"/>
      <c r="E39" s="29"/>
      <c r="F39" s="29">
        <f>F31-F38</f>
        <v>22.823</v>
      </c>
      <c r="G39" s="30"/>
    </row>
    <row r="40" spans="1:7" ht="15.75">
      <c r="A40" s="14" t="s">
        <v>14</v>
      </c>
      <c r="B40" s="15" t="s">
        <v>27</v>
      </c>
      <c r="C40" s="16">
        <f>F40+G40</f>
        <v>23.605999999999998</v>
      </c>
      <c r="D40" s="16"/>
      <c r="E40" s="16"/>
      <c r="F40" s="16">
        <f>F41</f>
        <v>17.276999999999997</v>
      </c>
      <c r="G40" s="17">
        <f>G41</f>
        <v>6.329</v>
      </c>
    </row>
    <row r="41" spans="1:9" ht="15.75">
      <c r="A41" s="18" t="s">
        <v>22</v>
      </c>
      <c r="B41" s="19" t="s">
        <v>19</v>
      </c>
      <c r="C41" s="20">
        <f>C40</f>
        <v>23.605999999999998</v>
      </c>
      <c r="D41" s="20"/>
      <c r="E41" s="20"/>
      <c r="F41" s="5">
        <f>SUM(F42:F44)</f>
        <v>17.276999999999997</v>
      </c>
      <c r="G41" s="6">
        <f>SUM(G42:G44)</f>
        <v>6.329</v>
      </c>
      <c r="H41" s="23"/>
      <c r="I41" s="23"/>
    </row>
    <row r="42" spans="1:7" ht="15.75">
      <c r="A42" s="39"/>
      <c r="B42" s="19" t="s">
        <v>21</v>
      </c>
      <c r="C42" s="20">
        <f>F42</f>
        <v>11.35</v>
      </c>
      <c r="D42" s="20"/>
      <c r="F42" s="20">
        <v>11.35</v>
      </c>
      <c r="G42" s="21"/>
    </row>
    <row r="43" spans="1:7" ht="15.75">
      <c r="A43" s="39"/>
      <c r="B43" s="19" t="s">
        <v>20</v>
      </c>
      <c r="C43" s="5">
        <f>F43+G43</f>
        <v>6.726999999999999</v>
      </c>
      <c r="D43" s="20"/>
      <c r="E43" s="20"/>
      <c r="F43" s="20">
        <v>5.919</v>
      </c>
      <c r="G43" s="21">
        <v>0.808</v>
      </c>
    </row>
    <row r="44" spans="1:7" ht="31.5">
      <c r="A44" s="39"/>
      <c r="B44" s="19" t="s">
        <v>34</v>
      </c>
      <c r="C44" s="20">
        <f>F44+G44</f>
        <v>5.529</v>
      </c>
      <c r="D44" s="20"/>
      <c r="E44" s="20"/>
      <c r="F44" s="20">
        <f>SUM(F45:F47)</f>
        <v>0.008</v>
      </c>
      <c r="G44" s="21">
        <f>SUM(G45:G47)</f>
        <v>5.521</v>
      </c>
    </row>
    <row r="45" spans="1:11" ht="15.75">
      <c r="A45" s="18"/>
      <c r="B45" s="19" t="s">
        <v>38</v>
      </c>
      <c r="C45" s="20"/>
      <c r="D45" s="20"/>
      <c r="E45" s="20"/>
      <c r="F45" s="20">
        <v>0.008</v>
      </c>
      <c r="G45" s="21"/>
      <c r="I45" s="26"/>
      <c r="J45" s="23"/>
      <c r="K45" s="25"/>
    </row>
    <row r="46" spans="1:11" ht="63">
      <c r="A46" s="18"/>
      <c r="B46" s="1" t="s">
        <v>35</v>
      </c>
      <c r="C46" s="20"/>
      <c r="D46" s="20"/>
      <c r="E46" s="20"/>
      <c r="F46" s="5"/>
      <c r="G46" s="6">
        <v>1.328</v>
      </c>
      <c r="I46" s="26"/>
      <c r="J46" s="23"/>
      <c r="K46" s="25"/>
    </row>
    <row r="47" spans="1:11" ht="63.75" thickBot="1">
      <c r="A47" s="18"/>
      <c r="B47" s="32" t="s">
        <v>36</v>
      </c>
      <c r="C47" s="29"/>
      <c r="D47" s="29"/>
      <c r="E47" s="29"/>
      <c r="F47" s="29">
        <v>0</v>
      </c>
      <c r="G47" s="34">
        <v>4.193</v>
      </c>
      <c r="I47" s="26"/>
      <c r="J47" s="23"/>
      <c r="K47" s="25"/>
    </row>
    <row r="48" spans="1:8" ht="15.75">
      <c r="A48" s="14">
        <v>3</v>
      </c>
      <c r="B48" s="15" t="s">
        <v>28</v>
      </c>
      <c r="C48" s="16">
        <f>F48+G48</f>
        <v>0.7080000000000024</v>
      </c>
      <c r="D48" s="16"/>
      <c r="E48" s="16"/>
      <c r="F48" s="16">
        <f>F31-F40-G31</f>
        <v>0.38500000000000245</v>
      </c>
      <c r="G48" s="17">
        <v>0.323</v>
      </c>
      <c r="H48" s="23"/>
    </row>
    <row r="49" spans="1:7" ht="16.5" thickBot="1">
      <c r="A49" s="40"/>
      <c r="B49" s="28" t="s">
        <v>11</v>
      </c>
      <c r="C49" s="41">
        <f>ROUND(C48/C31*100,2)</f>
        <v>2.91</v>
      </c>
      <c r="D49" s="41"/>
      <c r="E49" s="41"/>
      <c r="F49" s="41">
        <f>F48/F31*100</f>
        <v>1.583449864275736</v>
      </c>
      <c r="G49" s="42">
        <f>G48/G31*100</f>
        <v>4.855682501503307</v>
      </c>
    </row>
    <row r="50" ht="15.75">
      <c r="H50" s="23"/>
    </row>
    <row r="52" spans="2:5" ht="15.75">
      <c r="B52" s="3" t="s">
        <v>42</v>
      </c>
      <c r="E52" s="4" t="s">
        <v>43</v>
      </c>
    </row>
    <row r="55" ht="15.75">
      <c r="B55" s="31" t="s">
        <v>32</v>
      </c>
    </row>
  </sheetData>
  <sheetProtection/>
  <mergeCells count="8">
    <mergeCell ref="B8:G8"/>
    <mergeCell ref="B30:G30"/>
    <mergeCell ref="A1:G1"/>
    <mergeCell ref="A2:G2"/>
    <mergeCell ref="A3:G3"/>
    <mergeCell ref="A5:A6"/>
    <mergeCell ref="B5:B6"/>
    <mergeCell ref="C5:G5"/>
  </mergeCells>
  <printOptions/>
  <pageMargins left="0.7874015748031497" right="0.11811023622047245" top="0.15748031496062992" bottom="0.15748031496062992" header="0" footer="0"/>
  <pageSetup fitToHeight="1" fitToWidth="1" horizontalDpi="600" verticalDpi="600" orientation="portrait" paperSize="9" scale="75" r:id="rId1"/>
  <colBreaks count="1" manualBreakCount="1">
    <brk id="7" max="65535" man="1"/>
  </colBreaks>
  <ignoredErrors>
    <ignoredError sqref="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2023-03-02T08:36:34Z</dcterms:modified>
  <cp:category/>
  <cp:version/>
  <cp:contentType/>
  <cp:contentStatus/>
</cp:coreProperties>
</file>