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64" i="1"/>
  <c r="F66" s="1"/>
  <c r="E64"/>
  <c r="E66" s="1"/>
  <c r="F59"/>
  <c r="E59"/>
  <c r="E50"/>
  <c r="F49"/>
  <c r="F47"/>
  <c r="F34"/>
  <c r="E34"/>
  <c r="F29"/>
  <c r="E29"/>
  <c r="F28"/>
  <c r="E28"/>
  <c r="F27"/>
  <c r="E27"/>
  <c r="E24" s="1"/>
  <c r="F24"/>
  <c r="F22"/>
  <c r="E22"/>
  <c r="F21"/>
  <c r="F20" s="1"/>
  <c r="E20"/>
  <c r="E19"/>
  <c r="E49" s="1"/>
  <c r="F18"/>
  <c r="F17" s="1"/>
  <c r="F16" s="1"/>
  <c r="F15" s="1"/>
  <c r="E17"/>
  <c r="E16" l="1"/>
  <c r="E15" s="1"/>
</calcChain>
</file>

<file path=xl/sharedStrings.xml><?xml version="1.0" encoding="utf-8"?>
<sst xmlns="http://schemas.openxmlformats.org/spreadsheetml/2006/main" count="181" uniqueCount="124">
  <si>
    <t>Приложение 2</t>
  </si>
  <si>
    <t>к приказу Федеральной службы по тарифам</t>
  </si>
  <si>
    <t>от 24 октября 2014 г. N 1831-э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</si>
  <si>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</si>
  <si>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Долгосрочный период регулирования: 2015 - 2019 гг.</t>
  </si>
  <si>
    <t>N п/п</t>
  </si>
  <si>
    <t>Показатель</t>
  </si>
  <si>
    <t>Ед. изм.</t>
  </si>
  <si>
    <t>Примечание*(3)</t>
  </si>
  <si>
    <t>план*(1)</t>
  </si>
  <si>
    <t>факт*(2)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</si>
  <si>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</si>
  <si>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</si>
  <si>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</si>
  <si>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</si>
  <si>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</si>
  <si>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1.1.</t>
  </si>
  <si>
    <t>Подконтрольные расходы, всего</t>
  </si>
  <si>
    <t>1.1.1.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</si>
  <si>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</si>
  <si>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</si>
  <si>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</si>
  <si>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</si>
  <si>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</si>
  <si>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</si>
  <si>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</si>
  <si>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</si>
  <si>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</si>
  <si>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1.1.2.</t>
  </si>
  <si>
    <t>Фонд оплаты труда</t>
  </si>
  <si>
    <t>1.1.2.1</t>
  </si>
  <si>
    <t>1.1.3.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</si>
  <si>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</si>
  <si>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</si>
  <si>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</si>
  <si>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</si>
  <si>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</si>
  <si>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</si>
  <si>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</si>
  <si>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1.1.3.3.1.</t>
  </si>
  <si>
    <t>1.1.4.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</si>
  <si>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</si>
  <si>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</si>
  <si>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</si>
  <si>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1.2.</t>
  </si>
  <si>
    <t>Неподконтрольные расходы, включенные в НВВ, всего</t>
  </si>
  <si>
    <t>1.2.1.</t>
  </si>
  <si>
    <t>Оплата услуг ОАО "ФСК ЕЭС"</t>
  </si>
  <si>
    <t>1.2.2.</t>
  </si>
  <si>
    <t>1.2.3.</t>
  </si>
  <si>
    <t>Плата за аренду имущества</t>
  </si>
  <si>
    <t>1.2.4.</t>
  </si>
  <si>
    <t>отчисления на социальные нужды</t>
  </si>
  <si>
    <t>1.2.5.</t>
  </si>
  <si>
    <t>расходы на возврат и обслуживание долгосрочных заемных средств, направляемых на финансирование капитальных вложений</t>
  </si>
  <si>
    <t>1.2.6.</t>
  </si>
  <si>
    <t>амортизация</t>
  </si>
  <si>
    <t>1.2.7.</t>
  </si>
  <si>
    <t>прибыль на капитальные вложения</t>
  </si>
  <si>
    <t>1.2.8.</t>
  </si>
  <si>
    <t>налог на прибыль</t>
  </si>
  <si>
    <t>1.2.9.</t>
  </si>
  <si>
    <t>прочие налоги</t>
  </si>
  <si>
    <t>1.2.10.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</si>
  <si>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</si>
  <si>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</si>
  <si>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</si>
  <si>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</si>
  <si>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</si>
  <si>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</si>
  <si>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1.2.12.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</si>
  <si>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</si>
  <si>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</si>
  <si>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</si>
  <si>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 1.1.1.2 + пункт 1.1.2.1 + пункт 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</si>
  <si>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</si>
  <si>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</si>
  <si>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</si>
  <si>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млн.кВт.час.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</si>
  <si>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</si>
  <si>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</si>
  <si>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</si>
  <si>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</si>
  <si>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</si>
  <si>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</si>
  <si>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</si>
  <si>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</si>
  <si>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</si>
  <si>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</si>
  <si>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</si>
  <si>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</si>
  <si>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</si>
  <si>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</si>
  <si>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</si>
  <si>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</si>
  <si>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</si>
  <si>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</si>
  <si>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</si>
  <si>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</si>
  <si>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</si>
  <si>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</si>
  <si>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</si>
  <si>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</si>
  <si>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</si>
  <si>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</si>
  <si>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</si>
  <si>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</si>
  <si>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</si>
  <si>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</si>
  <si>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</si>
  <si>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</si>
  <si>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</si>
  <si>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r>
      <t xml:space="preserve">Наименование организации  </t>
    </r>
    <r>
      <rPr>
        <b/>
        <sz val="11"/>
        <rFont val="Times New Roman"/>
        <family val="1"/>
        <charset val="204"/>
      </rPr>
      <t>ИП Кацман В.В.</t>
    </r>
  </si>
  <si>
    <t>ИНН: 550500237109</t>
  </si>
  <si>
    <t>Форма раскрытия информации (факт за 2016 год)</t>
  </si>
  <si>
    <t>2016 Год(факт)</t>
  </si>
  <si>
    <t xml:space="preserve">прочие  расходы: канц. товары, бух учет, </t>
  </si>
  <si>
    <t>1.1.3.3.2.</t>
  </si>
  <si>
    <t>прочие  расходы:  услуги связи, интернет, отчетность, услуги банка</t>
  </si>
  <si>
    <t>1.1.3.3.3.</t>
  </si>
  <si>
    <t>прочие  расходы:ЕСН АУП</t>
  </si>
  <si>
    <t>Цеховые  расходы:  спецодежда, вывоз снега, просека</t>
  </si>
  <si>
    <t xml:space="preserve">Расходы на оплату технологического присоединения к сетям смежной сетевой организации </t>
  </si>
  <si>
    <t>прочие неподконтрольные расходы (с расшифровкой)перетоки в смежную сетевую организацию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</si>
</sst>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2" borderId="6" xfId="1" applyFont="1" applyFill="1" applyBorder="1" applyAlignment="1" applyProtection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/>
    <xf numFmtId="0" fontId="3" fillId="2" borderId="6" xfId="1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 vertical="top" wrapText="1"/>
    </xf>
    <xf numFmtId="0" fontId="3" fillId="2" borderId="6" xfId="1" applyFont="1" applyFill="1" applyBorder="1" applyAlignment="1" applyProtection="1">
      <alignment vertical="top" wrapText="1"/>
    </xf>
    <xf numFmtId="0" fontId="2" fillId="2" borderId="7" xfId="0" applyFont="1" applyFill="1" applyBorder="1" applyAlignment="1">
      <alignment vertical="top" wrapText="1"/>
    </xf>
    <xf numFmtId="16" fontId="2" fillId="2" borderId="5" xfId="0" applyNumberFormat="1" applyFont="1" applyFill="1" applyBorder="1" applyAlignment="1">
      <alignment horizontal="center" vertical="top" wrapText="1"/>
    </xf>
    <xf numFmtId="0" fontId="2" fillId="0" borderId="0" xfId="1" applyFont="1" applyAlignment="1" applyProtection="1">
      <alignment horizontal="right"/>
    </xf>
    <xf numFmtId="0" fontId="2" fillId="3" borderId="6" xfId="0" applyFont="1" applyFill="1" applyBorder="1" applyAlignment="1">
      <alignment horizontal="center" vertical="top" wrapText="1"/>
    </xf>
    <xf numFmtId="0" fontId="3" fillId="3" borderId="6" xfId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3" fillId="2" borderId="2" xfId="1" applyFont="1" applyFill="1" applyBorder="1" applyAlignment="1" applyProtection="1">
      <alignment horizontal="center" vertical="top" wrapText="1"/>
    </xf>
    <xf numFmtId="0" fontId="3" fillId="2" borderId="5" xfId="1" applyFont="1" applyFill="1" applyBorder="1" applyAlignment="1" applyProtection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8" xfId="0" applyNumberFormat="1" applyFont="1" applyFill="1" applyBorder="1" applyAlignment="1">
      <alignment horizontal="center" vertical="top" wrapText="1"/>
    </xf>
    <xf numFmtId="16" fontId="2" fillId="2" borderId="5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right" vertical="top" wrapText="1"/>
    </xf>
    <xf numFmtId="4" fontId="2" fillId="3" borderId="6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right" vertical="top" wrapText="1"/>
    </xf>
    <xf numFmtId="165" fontId="2" fillId="2" borderId="2" xfId="0" applyNumberFormat="1" applyFont="1" applyFill="1" applyBorder="1" applyAlignment="1">
      <alignment horizontal="right" vertical="top" wrapText="1"/>
    </xf>
    <xf numFmtId="165" fontId="2" fillId="3" borderId="2" xfId="0" applyNumberFormat="1" applyFont="1" applyFill="1" applyBorder="1" applyAlignment="1">
      <alignment horizontal="right" vertical="top" wrapText="1"/>
    </xf>
    <xf numFmtId="165" fontId="2" fillId="2" borderId="5" xfId="0" applyNumberFormat="1" applyFont="1" applyFill="1" applyBorder="1" applyAlignment="1">
      <alignment horizontal="right" vertical="top" wrapText="1"/>
    </xf>
    <xf numFmtId="165" fontId="2" fillId="3" borderId="5" xfId="0" applyNumberFormat="1" applyFont="1" applyFill="1" applyBorder="1" applyAlignment="1">
      <alignment horizontal="right" vertical="top" wrapText="1"/>
    </xf>
    <xf numFmtId="2" fontId="2" fillId="2" borderId="6" xfId="0" applyNumberFormat="1" applyFont="1" applyFill="1" applyBorder="1" applyAlignment="1">
      <alignment horizontal="right" vertical="top" wrapText="1"/>
    </xf>
    <xf numFmtId="2" fontId="2" fillId="3" borderId="6" xfId="0" applyNumberFormat="1" applyFont="1" applyFill="1" applyBorder="1" applyAlignment="1">
      <alignment horizontal="right" vertical="top" wrapText="1"/>
    </xf>
    <xf numFmtId="164" fontId="2" fillId="2" borderId="6" xfId="0" applyNumberFormat="1" applyFont="1" applyFill="1" applyBorder="1" applyAlignment="1">
      <alignment horizontal="right" vertical="top" wrapText="1"/>
    </xf>
    <xf numFmtId="164" fontId="2" fillId="3" borderId="6" xfId="0" applyNumberFormat="1" applyFont="1" applyFill="1" applyBorder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49</xdr:row>
      <xdr:rowOff>0</xdr:rowOff>
    </xdr:from>
    <xdr:to>
      <xdr:col>3</xdr:col>
      <xdr:colOff>523875</xdr:colOff>
      <xdr:row>50</xdr:row>
      <xdr:rowOff>9525</xdr:rowOff>
    </xdr:to>
    <xdr:sp macro="" textlink="">
      <xdr:nvSpPr>
        <xdr:cNvPr id="2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/>
        <xdr:cNvSpPr>
          <a:spLocks noChangeAspect="1" noChangeArrowheads="1"/>
        </xdr:cNvSpPr>
      </xdr:nvSpPr>
      <xdr:spPr bwMode="auto">
        <a:xfrm>
          <a:off x="4124325" y="15840075"/>
          <a:ext cx="523875" cy="2000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523875</xdr:colOff>
      <xdr:row>51</xdr:row>
      <xdr:rowOff>9525</xdr:rowOff>
    </xdr:to>
    <xdr:sp macro="" textlink="">
      <xdr:nvSpPr>
        <xdr:cNvPr id="4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6316325"/>
          <a:ext cx="523875" cy="2000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48;&#1055;%20&#1050;&#1040;&#1062;&#1052;&#1040;&#1053;/&#1058;&#1045;&#1061;&#1053;&#1048;&#1063;&#1045;&#1057;&#1050;&#1040;&#1071;/&#1056;&#1069;&#1050;/2018/2017%20&#1050;&#1086;&#1088;%20-%20&#1090;&#1072;&#1073;&#1083;&#1080;&#1094;&#1072;%20&#1088;&#1072;&#1089;&#1093;&#1086;&#1076;&#1086;&#1074;(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расходов"/>
    </sheetNames>
    <sheetDataSet>
      <sheetData sheetId="0" refreshError="1">
        <row r="24">
          <cell r="F24">
            <v>6768.2398999999996</v>
          </cell>
        </row>
        <row r="88">
          <cell r="I88">
            <v>0.99399999999999999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3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7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2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6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5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2"/>
  <sheetViews>
    <sheetView tabSelected="1" view="pageBreakPreview" zoomScaleSheetLayoutView="100" workbookViewId="0">
      <selection activeCell="I69" sqref="I69"/>
    </sheetView>
  </sheetViews>
  <sheetFormatPr defaultRowHeight="15"/>
  <cols>
    <col min="1" max="1" width="2.28515625" style="2" customWidth="1"/>
    <col min="2" max="2" width="7.7109375" style="2" customWidth="1"/>
    <col min="3" max="3" width="51.85546875" style="2" customWidth="1"/>
    <col min="4" max="4" width="9.140625" style="2"/>
    <col min="5" max="5" width="10.42578125" style="2" customWidth="1"/>
    <col min="6" max="6" width="10.28515625" style="2" customWidth="1"/>
    <col min="7" max="7" width="18.140625" style="2" customWidth="1"/>
    <col min="8" max="16384" width="9.140625" style="2"/>
  </cols>
  <sheetData>
    <row r="1" spans="2:7">
      <c r="G1" s="3" t="s">
        <v>0</v>
      </c>
    </row>
    <row r="2" spans="2:7">
      <c r="G2" s="15" t="s">
        <v>1</v>
      </c>
    </row>
    <row r="3" spans="2:7">
      <c r="B3" s="4"/>
      <c r="C3" s="4"/>
      <c r="D3" s="4"/>
      <c r="E3" s="4"/>
      <c r="F3" s="4"/>
      <c r="G3" s="3" t="s">
        <v>2</v>
      </c>
    </row>
    <row r="4" spans="2:7">
      <c r="B4" s="4"/>
      <c r="C4" s="4"/>
      <c r="D4" s="4"/>
      <c r="E4" s="4"/>
      <c r="F4" s="4"/>
    </row>
    <row r="5" spans="2:7">
      <c r="B5" s="29" t="s">
        <v>114</v>
      </c>
      <c r="C5" s="29"/>
      <c r="D5" s="29"/>
      <c r="E5" s="29"/>
      <c r="F5" s="29"/>
    </row>
    <row r="6" spans="2:7" ht="51.75" customHeight="1">
      <c r="B6" s="32" t="s">
        <v>3</v>
      </c>
      <c r="C6" s="32"/>
      <c r="D6" s="32"/>
      <c r="E6" s="32"/>
      <c r="F6" s="32"/>
    </row>
    <row r="8" spans="2:7">
      <c r="C8" s="2" t="s">
        <v>112</v>
      </c>
    </row>
    <row r="9" spans="2:7">
      <c r="C9" s="5" t="s">
        <v>113</v>
      </c>
    </row>
    <row r="10" spans="2:7">
      <c r="C10" s="5" t="s">
        <v>4</v>
      </c>
    </row>
    <row r="11" spans="2:7" ht="15.75" thickBot="1">
      <c r="C11" s="6"/>
    </row>
    <row r="12" spans="2:7" ht="15.75" thickBot="1">
      <c r="B12" s="25" t="s">
        <v>5</v>
      </c>
      <c r="C12" s="25" t="s">
        <v>6</v>
      </c>
      <c r="D12" s="25" t="s">
        <v>7</v>
      </c>
      <c r="E12" s="30" t="s">
        <v>115</v>
      </c>
      <c r="F12" s="31"/>
      <c r="G12" s="20" t="s">
        <v>8</v>
      </c>
    </row>
    <row r="13" spans="2:7" ht="15.75" thickBot="1">
      <c r="B13" s="27"/>
      <c r="C13" s="27"/>
      <c r="D13" s="27"/>
      <c r="E13" s="7" t="s">
        <v>9</v>
      </c>
      <c r="F13" s="17" t="s">
        <v>10</v>
      </c>
      <c r="G13" s="21"/>
    </row>
    <row r="14" spans="2:7" ht="15.75" thickBot="1">
      <c r="B14" s="8" t="s">
        <v>11</v>
      </c>
      <c r="C14" s="9" t="s">
        <v>12</v>
      </c>
      <c r="D14" s="10" t="s">
        <v>13</v>
      </c>
      <c r="E14" s="10" t="s">
        <v>13</v>
      </c>
      <c r="F14" s="16" t="s">
        <v>13</v>
      </c>
      <c r="G14" s="10" t="s">
        <v>13</v>
      </c>
    </row>
    <row r="15" spans="2:7" ht="30.75" thickBot="1">
      <c r="B15" s="8">
        <v>1</v>
      </c>
      <c r="C15" s="9" t="s">
        <v>14</v>
      </c>
      <c r="D15" s="10" t="s">
        <v>15</v>
      </c>
      <c r="E15" s="35">
        <f>E16+E34+E48+1949.2</f>
        <v>12984.000000000002</v>
      </c>
      <c r="F15" s="36">
        <f>F16+F34+F48+2760.43</f>
        <v>29501.269899999999</v>
      </c>
      <c r="G15" s="9"/>
    </row>
    <row r="16" spans="2:7" ht="30.75" thickBot="1">
      <c r="B16" s="14" t="s">
        <v>16</v>
      </c>
      <c r="C16" s="9" t="s">
        <v>17</v>
      </c>
      <c r="D16" s="10" t="s">
        <v>15</v>
      </c>
      <c r="E16" s="35">
        <f>E17+E22+E24+E32+E33</f>
        <v>7935.1500000000005</v>
      </c>
      <c r="F16" s="36">
        <f>F17+F22+F24+F32+F33</f>
        <v>18315.2199</v>
      </c>
      <c r="G16" s="9"/>
    </row>
    <row r="17" spans="2:7" ht="30.75" thickBot="1">
      <c r="B17" s="11" t="s">
        <v>18</v>
      </c>
      <c r="C17" s="9" t="s">
        <v>19</v>
      </c>
      <c r="D17" s="10" t="s">
        <v>15</v>
      </c>
      <c r="E17" s="35">
        <f>E18++E20</f>
        <v>1823.45</v>
      </c>
      <c r="F17" s="36">
        <f>F18++F20</f>
        <v>9904.419899999999</v>
      </c>
      <c r="G17" s="9"/>
    </row>
    <row r="18" spans="2:7" ht="30.75" thickBot="1">
      <c r="B18" s="8" t="s">
        <v>20</v>
      </c>
      <c r="C18" s="9" t="s">
        <v>21</v>
      </c>
      <c r="D18" s="10" t="s">
        <v>15</v>
      </c>
      <c r="E18" s="37">
        <v>0</v>
      </c>
      <c r="F18" s="38">
        <f>F19</f>
        <v>3136.18</v>
      </c>
      <c r="G18" s="9"/>
    </row>
    <row r="19" spans="2:7" ht="30.75" thickBot="1">
      <c r="B19" s="8" t="s">
        <v>22</v>
      </c>
      <c r="C19" s="9" t="s">
        <v>23</v>
      </c>
      <c r="D19" s="10" t="s">
        <v>15</v>
      </c>
      <c r="E19" s="37">
        <f>E18</f>
        <v>0</v>
      </c>
      <c r="F19" s="38">
        <v>3136.18</v>
      </c>
      <c r="G19" s="9"/>
    </row>
    <row r="20" spans="2:7" ht="45.75" thickBot="1">
      <c r="B20" s="8" t="s">
        <v>24</v>
      </c>
      <c r="C20" s="9" t="s">
        <v>25</v>
      </c>
      <c r="D20" s="10" t="s">
        <v>15</v>
      </c>
      <c r="E20" s="37">
        <f>E21</f>
        <v>1823.45</v>
      </c>
      <c r="F20" s="36">
        <f>F21</f>
        <v>6768.2398999999996</v>
      </c>
      <c r="G20" s="9"/>
    </row>
    <row r="21" spans="2:7" ht="30.75" thickBot="1">
      <c r="B21" s="8" t="s">
        <v>26</v>
      </c>
      <c r="C21" s="9" t="s">
        <v>27</v>
      </c>
      <c r="D21" s="10" t="s">
        <v>15</v>
      </c>
      <c r="E21" s="37">
        <v>1823.45</v>
      </c>
      <c r="F21" s="36">
        <f>'[1]Табл. расходов'!$F$24</f>
        <v>6768.2398999999996</v>
      </c>
      <c r="G21" s="9"/>
    </row>
    <row r="22" spans="2:7" ht="30.75" thickBot="1">
      <c r="B22" s="11" t="s">
        <v>28</v>
      </c>
      <c r="C22" s="9" t="s">
        <v>29</v>
      </c>
      <c r="D22" s="10" t="s">
        <v>15</v>
      </c>
      <c r="E22" s="37">
        <f>E23+2251.04</f>
        <v>4848.1100000000006</v>
      </c>
      <c r="F22" s="38">
        <f>F23+2389.82</f>
        <v>4974.68</v>
      </c>
      <c r="G22" s="9"/>
    </row>
    <row r="23" spans="2:7" ht="30.75" thickBot="1">
      <c r="B23" s="8" t="s">
        <v>30</v>
      </c>
      <c r="C23" s="9" t="s">
        <v>27</v>
      </c>
      <c r="D23" s="10" t="s">
        <v>15</v>
      </c>
      <c r="E23" s="37">
        <v>2597.0700000000002</v>
      </c>
      <c r="F23" s="38">
        <v>2584.86</v>
      </c>
      <c r="G23" s="9"/>
    </row>
    <row r="24" spans="2:7" ht="30.75" thickBot="1">
      <c r="B24" s="11" t="s">
        <v>31</v>
      </c>
      <c r="C24" s="9" t="s">
        <v>32</v>
      </c>
      <c r="D24" s="10" t="s">
        <v>15</v>
      </c>
      <c r="E24" s="37">
        <f>SUM(E25:E27)</f>
        <v>1263.5899999999999</v>
      </c>
      <c r="F24" s="38">
        <f>SUM(F25:F27)</f>
        <v>3436.12</v>
      </c>
      <c r="G24" s="9"/>
    </row>
    <row r="25" spans="2:7" ht="30.75" thickBot="1">
      <c r="B25" s="8" t="s">
        <v>33</v>
      </c>
      <c r="C25" s="9" t="s">
        <v>34</v>
      </c>
      <c r="D25" s="10" t="s">
        <v>15</v>
      </c>
      <c r="E25" s="37">
        <v>0</v>
      </c>
      <c r="F25" s="38">
        <v>0</v>
      </c>
      <c r="G25" s="9"/>
    </row>
    <row r="26" spans="2:7" ht="30.75" thickBot="1">
      <c r="B26" s="8" t="s">
        <v>35</v>
      </c>
      <c r="C26" s="9" t="s">
        <v>36</v>
      </c>
      <c r="D26" s="10" t="s">
        <v>15</v>
      </c>
      <c r="E26" s="37">
        <v>70</v>
      </c>
      <c r="F26" s="36">
        <v>115</v>
      </c>
      <c r="G26" s="9"/>
    </row>
    <row r="27" spans="2:7" ht="30.75" thickBot="1">
      <c r="B27" s="8" t="s">
        <v>37</v>
      </c>
      <c r="C27" s="12" t="s">
        <v>38</v>
      </c>
      <c r="D27" s="10" t="s">
        <v>15</v>
      </c>
      <c r="E27" s="37">
        <f>SUM(E28:E31)</f>
        <v>1193.5899999999999</v>
      </c>
      <c r="F27" s="38">
        <f t="shared" ref="F27" si="0">SUM(F28:F31)</f>
        <v>3321.12</v>
      </c>
      <c r="G27" s="9"/>
    </row>
    <row r="28" spans="2:7" ht="30.75" thickBot="1">
      <c r="B28" s="8" t="s">
        <v>39</v>
      </c>
      <c r="C28" s="1" t="s">
        <v>116</v>
      </c>
      <c r="D28" s="10" t="s">
        <v>15</v>
      </c>
      <c r="E28" s="37">
        <f>282.98+69.65</f>
        <v>352.63</v>
      </c>
      <c r="F28" s="36">
        <f>300+1589.22-F26</f>
        <v>1774.22</v>
      </c>
      <c r="G28" s="9"/>
    </row>
    <row r="29" spans="2:7" ht="30.75" thickBot="1">
      <c r="B29" s="8" t="s">
        <v>117</v>
      </c>
      <c r="C29" s="1" t="s">
        <v>118</v>
      </c>
      <c r="D29" s="10" t="s">
        <v>15</v>
      </c>
      <c r="E29" s="37">
        <f>35.32+25.39+98.2</f>
        <v>158.91</v>
      </c>
      <c r="F29" s="38">
        <f>57.04+33.05+39.18</f>
        <v>129.27000000000001</v>
      </c>
      <c r="G29" s="9"/>
    </row>
    <row r="30" spans="2:7" ht="30.75" thickBot="1">
      <c r="B30" s="8" t="s">
        <v>119</v>
      </c>
      <c r="C30" s="1" t="s">
        <v>120</v>
      </c>
      <c r="D30" s="10" t="s">
        <v>15</v>
      </c>
      <c r="E30" s="37">
        <v>682.05</v>
      </c>
      <c r="F30" s="38">
        <v>718.35</v>
      </c>
      <c r="G30" s="9"/>
    </row>
    <row r="31" spans="2:7" ht="30.75" thickBot="1">
      <c r="B31" s="8" t="s">
        <v>119</v>
      </c>
      <c r="C31" s="1" t="s">
        <v>121</v>
      </c>
      <c r="D31" s="10" t="s">
        <v>15</v>
      </c>
      <c r="E31" s="37">
        <v>0</v>
      </c>
      <c r="F31" s="38">
        <v>699.28</v>
      </c>
      <c r="G31" s="9"/>
    </row>
    <row r="32" spans="2:7" ht="30.75" thickBot="1">
      <c r="B32" s="11" t="s">
        <v>40</v>
      </c>
      <c r="C32" s="9" t="s">
        <v>41</v>
      </c>
      <c r="D32" s="10" t="s">
        <v>15</v>
      </c>
      <c r="E32" s="37">
        <v>0</v>
      </c>
      <c r="F32" s="38">
        <v>0</v>
      </c>
      <c r="G32" s="9"/>
    </row>
    <row r="33" spans="2:7" ht="30.75" thickBot="1">
      <c r="B33" s="11" t="s">
        <v>42</v>
      </c>
      <c r="C33" s="9" t="s">
        <v>43</v>
      </c>
      <c r="D33" s="10" t="s">
        <v>15</v>
      </c>
      <c r="E33" s="37">
        <v>0</v>
      </c>
      <c r="F33" s="38">
        <v>0</v>
      </c>
      <c r="G33" s="9"/>
    </row>
    <row r="34" spans="2:7" ht="30.75" thickBot="1">
      <c r="B34" s="14" t="s">
        <v>44</v>
      </c>
      <c r="C34" s="9" t="s">
        <v>45</v>
      </c>
      <c r="D34" s="10" t="s">
        <v>15</v>
      </c>
      <c r="E34" s="37">
        <f>SUM(E35:E47)</f>
        <v>3029.57</v>
      </c>
      <c r="F34" s="38">
        <f>SUM(F35:F47)</f>
        <v>8425.619999999999</v>
      </c>
      <c r="G34" s="9"/>
    </row>
    <row r="35" spans="2:7" ht="30.75" thickBot="1">
      <c r="B35" s="11" t="s">
        <v>46</v>
      </c>
      <c r="C35" s="9" t="s">
        <v>47</v>
      </c>
      <c r="D35" s="10" t="s">
        <v>15</v>
      </c>
      <c r="E35" s="37">
        <v>1987.35</v>
      </c>
      <c r="F35" s="38">
        <v>2185.46</v>
      </c>
      <c r="G35" s="9"/>
    </row>
    <row r="36" spans="2:7" ht="30.75" thickBot="1">
      <c r="B36" s="11" t="s">
        <v>48</v>
      </c>
      <c r="C36" s="9" t="s">
        <v>122</v>
      </c>
      <c r="D36" s="10" t="s">
        <v>15</v>
      </c>
      <c r="E36" s="37"/>
      <c r="F36" s="38"/>
      <c r="G36" s="9"/>
    </row>
    <row r="37" spans="2:7" ht="30.75" thickBot="1">
      <c r="B37" s="11" t="s">
        <v>49</v>
      </c>
      <c r="C37" s="9" t="s">
        <v>50</v>
      </c>
      <c r="D37" s="10" t="s">
        <v>15</v>
      </c>
      <c r="E37" s="37">
        <v>199.05</v>
      </c>
      <c r="F37" s="38">
        <v>2387.9899999999998</v>
      </c>
      <c r="G37" s="9"/>
    </row>
    <row r="38" spans="2:7" ht="30.75" thickBot="1">
      <c r="B38" s="11" t="s">
        <v>51</v>
      </c>
      <c r="C38" s="9" t="s">
        <v>52</v>
      </c>
      <c r="D38" s="10" t="s">
        <v>15</v>
      </c>
      <c r="E38" s="37">
        <v>786.91</v>
      </c>
      <c r="F38" s="38">
        <v>783.21</v>
      </c>
      <c r="G38" s="9"/>
    </row>
    <row r="39" spans="2:7" ht="45.75" thickBot="1">
      <c r="B39" s="11" t="s">
        <v>53</v>
      </c>
      <c r="C39" s="9" t="s">
        <v>54</v>
      </c>
      <c r="D39" s="10" t="s">
        <v>15</v>
      </c>
      <c r="E39" s="37">
        <v>0</v>
      </c>
      <c r="F39" s="38">
        <v>0</v>
      </c>
      <c r="G39" s="9"/>
    </row>
    <row r="40" spans="2:7" ht="30.75" thickBot="1">
      <c r="B40" s="11" t="s">
        <v>55</v>
      </c>
      <c r="C40" s="9" t="s">
        <v>56</v>
      </c>
      <c r="D40" s="10" t="s">
        <v>15</v>
      </c>
      <c r="E40" s="37">
        <v>56.26</v>
      </c>
      <c r="F40" s="38">
        <v>524.37</v>
      </c>
      <c r="G40" s="9"/>
    </row>
    <row r="41" spans="2:7" ht="30.75" thickBot="1">
      <c r="B41" s="11" t="s">
        <v>57</v>
      </c>
      <c r="C41" s="9" t="s">
        <v>58</v>
      </c>
      <c r="D41" s="10" t="s">
        <v>15</v>
      </c>
      <c r="E41" s="37">
        <v>0</v>
      </c>
      <c r="F41" s="38">
        <v>0</v>
      </c>
      <c r="G41" s="9"/>
    </row>
    <row r="42" spans="2:7" ht="30.75" thickBot="1">
      <c r="B42" s="11" t="s">
        <v>59</v>
      </c>
      <c r="C42" s="9" t="s">
        <v>60</v>
      </c>
      <c r="D42" s="10" t="s">
        <v>15</v>
      </c>
      <c r="E42" s="37">
        <v>0</v>
      </c>
      <c r="F42" s="38">
        <v>0</v>
      </c>
      <c r="G42" s="9"/>
    </row>
    <row r="43" spans="2:7" ht="30.75" thickBot="1">
      <c r="B43" s="11" t="s">
        <v>61</v>
      </c>
      <c r="C43" s="9" t="s">
        <v>62</v>
      </c>
      <c r="D43" s="10" t="s">
        <v>15</v>
      </c>
      <c r="E43" s="37">
        <v>0</v>
      </c>
      <c r="F43" s="38">
        <v>56.14</v>
      </c>
      <c r="G43" s="9"/>
    </row>
    <row r="44" spans="2:7" ht="60.75" thickBot="1">
      <c r="B44" s="11" t="s">
        <v>63</v>
      </c>
      <c r="C44" s="9" t="s">
        <v>64</v>
      </c>
      <c r="D44" s="10" t="s">
        <v>15</v>
      </c>
      <c r="E44" s="37">
        <v>0</v>
      </c>
      <c r="F44" s="38">
        <v>0</v>
      </c>
      <c r="G44" s="9"/>
    </row>
    <row r="45" spans="2:7" ht="30.75" thickBot="1">
      <c r="B45" s="8" t="s">
        <v>65</v>
      </c>
      <c r="C45" s="9" t="s">
        <v>66</v>
      </c>
      <c r="D45" s="10" t="s">
        <v>67</v>
      </c>
      <c r="E45" s="37">
        <v>0</v>
      </c>
      <c r="F45" s="38">
        <v>0</v>
      </c>
      <c r="G45" s="9"/>
    </row>
    <row r="46" spans="2:7" ht="105.75" thickBot="1">
      <c r="B46" s="11" t="s">
        <v>68</v>
      </c>
      <c r="C46" s="9" t="s">
        <v>69</v>
      </c>
      <c r="D46" s="10" t="s">
        <v>15</v>
      </c>
      <c r="E46" s="37">
        <v>0</v>
      </c>
      <c r="F46" s="38">
        <v>0</v>
      </c>
      <c r="G46" s="9"/>
    </row>
    <row r="47" spans="2:7" ht="45.75" thickBot="1">
      <c r="B47" s="11" t="s">
        <v>70</v>
      </c>
      <c r="C47" s="9" t="s">
        <v>123</v>
      </c>
      <c r="D47" s="10" t="s">
        <v>15</v>
      </c>
      <c r="E47" s="37">
        <v>0</v>
      </c>
      <c r="F47" s="38">
        <f>4673.91-F35</f>
        <v>2488.4499999999998</v>
      </c>
      <c r="G47" s="9"/>
    </row>
    <row r="48" spans="2:7" ht="45.75" thickBot="1">
      <c r="B48" s="14" t="s">
        <v>71</v>
      </c>
      <c r="C48" s="9" t="s">
        <v>72</v>
      </c>
      <c r="D48" s="10" t="s">
        <v>15</v>
      </c>
      <c r="E48" s="37">
        <v>70.08</v>
      </c>
      <c r="F48" s="38">
        <v>0</v>
      </c>
      <c r="G48" s="9"/>
    </row>
    <row r="49" spans="2:7" ht="30.75" thickBot="1">
      <c r="B49" s="8" t="s">
        <v>73</v>
      </c>
      <c r="C49" s="9" t="s">
        <v>74</v>
      </c>
      <c r="D49" s="10" t="s">
        <v>15</v>
      </c>
      <c r="E49" s="37">
        <f>E19+E23+E26</f>
        <v>2667.07</v>
      </c>
      <c r="F49" s="38">
        <f>F19+F23+F26</f>
        <v>5836.04</v>
      </c>
      <c r="G49" s="9"/>
    </row>
    <row r="50" spans="2:7" ht="15" customHeight="1" thickBot="1">
      <c r="B50" s="8" t="s">
        <v>75</v>
      </c>
      <c r="C50" s="9" t="s">
        <v>76</v>
      </c>
      <c r="D50" s="10" t="s">
        <v>15</v>
      </c>
      <c r="E50" s="35">
        <f>'[1]Табл. расходов'!$I$88</f>
        <v>0.99399999999999999</v>
      </c>
      <c r="F50" s="36">
        <v>0</v>
      </c>
      <c r="G50" s="9"/>
    </row>
    <row r="51" spans="2:7">
      <c r="B51" s="22" t="s">
        <v>16</v>
      </c>
      <c r="C51" s="13" t="s">
        <v>77</v>
      </c>
      <c r="D51" s="25" t="s">
        <v>78</v>
      </c>
      <c r="E51" s="39">
        <v>0.99399999999999999</v>
      </c>
      <c r="F51" s="40">
        <v>1.4279999999999999</v>
      </c>
      <c r="G51" s="18"/>
    </row>
    <row r="52" spans="2:7">
      <c r="B52" s="23"/>
      <c r="C52" s="13"/>
      <c r="D52" s="26"/>
      <c r="E52" s="41"/>
      <c r="F52" s="42"/>
      <c r="G52" s="28"/>
    </row>
    <row r="53" spans="2:7" ht="15" customHeight="1" thickBot="1">
      <c r="B53" s="24"/>
      <c r="C53" s="9" t="s">
        <v>79</v>
      </c>
      <c r="D53" s="27"/>
      <c r="E53" s="43"/>
      <c r="F53" s="44"/>
      <c r="G53" s="19"/>
    </row>
    <row r="54" spans="2:7">
      <c r="B54" s="22" t="s">
        <v>44</v>
      </c>
      <c r="C54" s="13" t="s">
        <v>77</v>
      </c>
      <c r="D54" s="25" t="s">
        <v>15</v>
      </c>
      <c r="E54" s="45">
        <v>1.9609799999999999</v>
      </c>
      <c r="F54" s="46">
        <v>1.9326399999999999</v>
      </c>
      <c r="G54" s="18"/>
    </row>
    <row r="55" spans="2:7" ht="45.75" thickBot="1">
      <c r="B55" s="24"/>
      <c r="C55" s="9" t="s">
        <v>80</v>
      </c>
      <c r="D55" s="27"/>
      <c r="E55" s="47"/>
      <c r="F55" s="48"/>
      <c r="G55" s="19"/>
    </row>
    <row r="56" spans="2:7" ht="60.75" thickBot="1">
      <c r="B56" s="8" t="s">
        <v>81</v>
      </c>
      <c r="C56" s="9" t="s">
        <v>82</v>
      </c>
      <c r="D56" s="10" t="s">
        <v>13</v>
      </c>
      <c r="E56" s="37" t="s">
        <v>13</v>
      </c>
      <c r="F56" s="38" t="s">
        <v>13</v>
      </c>
      <c r="G56" s="10" t="s">
        <v>13</v>
      </c>
    </row>
    <row r="57" spans="2:7" ht="15.75" thickBot="1">
      <c r="B57" s="8">
        <v>1</v>
      </c>
      <c r="C57" s="9" t="s">
        <v>83</v>
      </c>
      <c r="D57" s="10" t="s">
        <v>84</v>
      </c>
      <c r="E57" s="37">
        <v>114</v>
      </c>
      <c r="F57" s="38">
        <v>632</v>
      </c>
      <c r="G57" s="9"/>
    </row>
    <row r="58" spans="2:7" ht="15.75" thickBot="1">
      <c r="B58" s="8">
        <v>2</v>
      </c>
      <c r="C58" s="9" t="s">
        <v>85</v>
      </c>
      <c r="D58" s="10" t="s">
        <v>86</v>
      </c>
      <c r="E58" s="49">
        <v>14.04</v>
      </c>
      <c r="F58" s="50">
        <v>27.48</v>
      </c>
      <c r="G58" s="9"/>
    </row>
    <row r="59" spans="2:7" ht="30.75" thickBot="1">
      <c r="B59" s="8" t="s">
        <v>87</v>
      </c>
      <c r="C59" s="9" t="s">
        <v>88</v>
      </c>
      <c r="D59" s="10" t="s">
        <v>86</v>
      </c>
      <c r="E59" s="49">
        <f>E58</f>
        <v>14.04</v>
      </c>
      <c r="F59" s="50">
        <f>F58</f>
        <v>27.48</v>
      </c>
      <c r="G59" s="9"/>
    </row>
    <row r="60" spans="2:7" ht="30.75" thickBot="1">
      <c r="B60" s="8">
        <v>3</v>
      </c>
      <c r="C60" s="9" t="s">
        <v>89</v>
      </c>
      <c r="D60" s="10" t="s">
        <v>90</v>
      </c>
      <c r="E60" s="37">
        <v>63.2</v>
      </c>
      <c r="F60" s="37">
        <v>145.69999999999999</v>
      </c>
      <c r="G60" s="9"/>
    </row>
    <row r="61" spans="2:7" ht="30.75" thickBot="1">
      <c r="B61" s="8" t="s">
        <v>91</v>
      </c>
      <c r="C61" s="9" t="s">
        <v>92</v>
      </c>
      <c r="D61" s="10" t="s">
        <v>90</v>
      </c>
      <c r="E61" s="37">
        <v>48.7</v>
      </c>
      <c r="F61" s="37">
        <v>106.6</v>
      </c>
      <c r="G61" s="9"/>
    </row>
    <row r="62" spans="2:7" ht="15.75" thickBot="1">
      <c r="B62" s="8">
        <v>4</v>
      </c>
      <c r="C62" s="9" t="s">
        <v>93</v>
      </c>
      <c r="D62" s="10" t="s">
        <v>90</v>
      </c>
      <c r="E62" s="37">
        <v>467.6</v>
      </c>
      <c r="F62" s="38">
        <v>975.6</v>
      </c>
      <c r="G62" s="9"/>
    </row>
    <row r="63" spans="2:7" ht="30.75" thickBot="1">
      <c r="B63" s="8" t="s">
        <v>94</v>
      </c>
      <c r="C63" s="9" t="s">
        <v>95</v>
      </c>
      <c r="D63" s="10" t="s">
        <v>90</v>
      </c>
      <c r="E63" s="37">
        <v>452.2</v>
      </c>
      <c r="F63" s="38">
        <v>942.6</v>
      </c>
      <c r="G63" s="9"/>
    </row>
    <row r="64" spans="2:7" ht="15.75" thickBot="1">
      <c r="B64" s="8">
        <v>5</v>
      </c>
      <c r="C64" s="9" t="s">
        <v>96</v>
      </c>
      <c r="D64" s="10" t="s">
        <v>97</v>
      </c>
      <c r="E64" s="37">
        <f>E65+0.6+5.386</f>
        <v>19.652000000000001</v>
      </c>
      <c r="F64" s="38">
        <f>F65+0.6+14.058</f>
        <v>61.58</v>
      </c>
      <c r="G64" s="9"/>
    </row>
    <row r="65" spans="2:7" ht="30.75" thickBot="1">
      <c r="B65" s="8" t="s">
        <v>98</v>
      </c>
      <c r="C65" s="9" t="s">
        <v>99</v>
      </c>
      <c r="D65" s="10" t="s">
        <v>97</v>
      </c>
      <c r="E65" s="37">
        <v>13.666</v>
      </c>
      <c r="F65" s="38">
        <v>46.921999999999997</v>
      </c>
      <c r="G65" s="9"/>
    </row>
    <row r="66" spans="2:7" ht="15.75" thickBot="1">
      <c r="B66" s="8">
        <v>6</v>
      </c>
      <c r="C66" s="9" t="s">
        <v>100</v>
      </c>
      <c r="D66" s="10" t="s">
        <v>101</v>
      </c>
      <c r="E66" s="51">
        <f>E65*100/E64</f>
        <v>69.539995929167517</v>
      </c>
      <c r="F66" s="52">
        <f>F65*100/F64</f>
        <v>76.196817148424813</v>
      </c>
      <c r="G66" s="9"/>
    </row>
    <row r="67" spans="2:7" ht="30.75" thickBot="1">
      <c r="B67" s="8">
        <v>7</v>
      </c>
      <c r="C67" s="9" t="s">
        <v>102</v>
      </c>
      <c r="D67" s="10" t="s">
        <v>15</v>
      </c>
      <c r="E67" s="37">
        <v>0</v>
      </c>
      <c r="F67" s="38">
        <v>950</v>
      </c>
      <c r="G67" s="9"/>
    </row>
    <row r="68" spans="2:7" ht="30.75" thickBot="1">
      <c r="B68" s="14" t="s">
        <v>103</v>
      </c>
      <c r="C68" s="9" t="s">
        <v>104</v>
      </c>
      <c r="D68" s="10" t="s">
        <v>15</v>
      </c>
      <c r="E68" s="37">
        <v>0</v>
      </c>
      <c r="F68" s="38">
        <v>0</v>
      </c>
      <c r="G68" s="9"/>
    </row>
    <row r="69" spans="2:7" ht="45.75" thickBot="1">
      <c r="B69" s="8">
        <v>8</v>
      </c>
      <c r="C69" s="12" t="s">
        <v>105</v>
      </c>
      <c r="D69" s="10" t="s">
        <v>101</v>
      </c>
      <c r="E69" s="37">
        <v>4.4000000000000004</v>
      </c>
      <c r="F69" s="38" t="s">
        <v>13</v>
      </c>
      <c r="G69" s="37" t="s">
        <v>13</v>
      </c>
    </row>
    <row r="72" spans="2:7">
      <c r="B72" s="2" t="s">
        <v>106</v>
      </c>
    </row>
    <row r="74" spans="2:7" ht="15" customHeight="1">
      <c r="B74" s="33" t="s">
        <v>107</v>
      </c>
      <c r="C74" s="33"/>
      <c r="D74" s="33"/>
      <c r="E74" s="33"/>
      <c r="F74" s="33"/>
    </row>
    <row r="76" spans="2:7" ht="15" customHeight="1">
      <c r="B76" s="34" t="s">
        <v>108</v>
      </c>
      <c r="C76" s="34"/>
      <c r="D76" s="34"/>
      <c r="E76" s="34"/>
      <c r="F76" s="34"/>
    </row>
    <row r="78" spans="2:7" ht="15" customHeight="1">
      <c r="B78" s="33" t="s">
        <v>109</v>
      </c>
      <c r="C78" s="33"/>
      <c r="D78" s="33"/>
      <c r="E78" s="33"/>
      <c r="F78" s="33"/>
    </row>
    <row r="80" spans="2:7" ht="15" customHeight="1">
      <c r="B80" s="34" t="s">
        <v>110</v>
      </c>
      <c r="C80" s="34"/>
      <c r="D80" s="34"/>
      <c r="E80" s="34"/>
      <c r="F80" s="34"/>
    </row>
    <row r="82" spans="2:6" ht="15" customHeight="1">
      <c r="B82" s="34" t="s">
        <v>111</v>
      </c>
      <c r="C82" s="34"/>
      <c r="D82" s="34"/>
      <c r="E82" s="34"/>
      <c r="F82" s="34"/>
    </row>
  </sheetData>
  <mergeCells count="20">
    <mergeCell ref="B74:F74"/>
    <mergeCell ref="B76:F76"/>
    <mergeCell ref="B78:F78"/>
    <mergeCell ref="B80:F80"/>
    <mergeCell ref="B82:F82"/>
    <mergeCell ref="B5:F5"/>
    <mergeCell ref="B12:B13"/>
    <mergeCell ref="C12:C13"/>
    <mergeCell ref="D12:D13"/>
    <mergeCell ref="E12:F12"/>
    <mergeCell ref="B6:F6"/>
    <mergeCell ref="G54:G55"/>
    <mergeCell ref="G12:G13"/>
    <mergeCell ref="B51:B53"/>
    <mergeCell ref="D51:D53"/>
    <mergeCell ref="F51:F53"/>
    <mergeCell ref="G51:G53"/>
    <mergeCell ref="B54:B55"/>
    <mergeCell ref="D54:D55"/>
    <mergeCell ref="F54:F55"/>
  </mergeCells>
  <hyperlinks>
    <hyperlink ref="G2" r:id="rId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"/>
    <hyperlink ref="B78" r:id="rId2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B74" r:id="rId3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G12" r:id="rId4" location="block_2333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333"/>
    <hyperlink ref="C69" r:id="rId5" location="block_2555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555"/>
    <hyperlink ref="C27" r:id="rId6" location="block_2444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444"/>
    <hyperlink ref="F13" r:id="rId7" location="block_2222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222"/>
    <hyperlink ref="E13" r:id="rId8" location="block_2222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222"/>
  </hyperlinks>
  <pageMargins left="0.7" right="0.7" top="0.75" bottom="0.75" header="0.3" footer="0.3"/>
  <pageSetup paperSize="9" scale="34" orientation="portrait" horizontalDpi="180" verticalDpi="18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2017-04-18T13:50:37Z</dcterms:modified>
</cp:coreProperties>
</file>